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495" windowWidth="20610" windowHeight="10965" tabRatio="800"/>
  </bookViews>
  <sheets>
    <sheet name="Introduction" sheetId="26" r:id="rId1"/>
    <sheet name="Index" sheetId="25" r:id="rId2"/>
    <sheet name="PT19-appl human skin &amp; garments" sheetId="34" r:id="rId3"/>
    <sheet name="PT19-application on animal skin" sheetId="30" r:id="rId4"/>
    <sheet name="PT19-env of humans &amp; animals" sheetId="32" r:id="rId5"/>
    <sheet name="PT19-factory-treated textiles" sheetId="33" r:id="rId6"/>
    <sheet name="Pick-lists &amp; Defaults" sheetId="3" r:id="rId7"/>
  </sheets>
  <definedNames>
    <definedName name="_1._Emission_scenario_for_calculating_the_release_to_wastewater_from_surface_spray_repellents_used_indoors___application_step" localSheetId="3">'PT19-application on animal skin'!$B$130</definedName>
    <definedName name="_1._Emission_scenario_for_calculating_the_release_to_wastewater_from_surface_spray_repellents_used_indoors___application_step__ESD_Table_3_16__p.48" localSheetId="4">'PT19-env of humans &amp; animals'!$B$70</definedName>
    <definedName name="_2._Emission_scenario_for_calculating_the_release_to_wastewater_from_surface_spray_repellents_used_indoors___cleaning_step" localSheetId="3">'PT19-application on animal skin'!$B$167</definedName>
    <definedName name="_2._Emission_scenario_for_calculating_the_release_to_wastewater_from_surface_spray_repellents_used_indoors___cleaning_step__ESD_Table_3_18__p.50" localSheetId="4">'PT19-env of humans &amp; animals'!$B$116</definedName>
    <definedName name="_3._Emission_scenario_for_calculating_the_release_to_wastewater_from_diffuser_repellents_used_indoors___application_step__ESD_Table_3_19__p.51" localSheetId="4">'PT19-env of humans &amp; animals'!$B$161</definedName>
    <definedName name="_4._Emission_scenario_for_calculating_the_release_to_wastewater_from_diffuser_repellents_used_indoors___cleaning_step__ESD_Table_3_19__p.51" localSheetId="4">'PT19-env of humans &amp; animals'!$B$201</definedName>
    <definedName name="_xlnm._FilterDatabase" localSheetId="6" hidden="1">'Pick-lists &amp; Defaults'!#REF!</definedName>
    <definedName name="A__Application_on_paved_ground__ESD_Table_3_21__p.54" localSheetId="4">'PT19-env of humans &amp; animals'!$B$238</definedName>
    <definedName name="A__Direct_emissions_to_soil__ESD_Table_3_10__p.36___Table_3_11__p.37" localSheetId="3">'PT19-application on animal skin'!$B$27</definedName>
    <definedName name="A__Emissions_due_to_washing_of_factory_treated_garments_and_gear__ESD_Table_3_25__p.61" localSheetId="5">'PT19-factory-treated textiles'!$B$97</definedName>
    <definedName name="A__Tonnage_based_approach__ESD_p.46___Table_3_1__p.24" localSheetId="4">'PT19-env of humans &amp; animals'!$B$26</definedName>
    <definedName name="A__Tonnage_based_approach__ESD_Table_3_1__p.24" localSheetId="2">'PT19-appl human skin &amp; garments'!$B$20</definedName>
    <definedName name="A__Tonnage_based_approach__ESD_Table_3_23__p.59" localSheetId="5">'PT19-factory-treated textiles'!$B$22</definedName>
    <definedName name="active_subst" localSheetId="2">'PT19-appl human skin &amp; garments'!$F$145</definedName>
    <definedName name="AnimalSpecies">'Pick-lists &amp; Defaults'!$B$52:$B$55</definedName>
    <definedName name="Application">'Pick-lists &amp; Defaults'!$B$81:$B$83</definedName>
    <definedName name="AREA_out_paved" localSheetId="4">'PT19-env of humans &amp; animals'!$G$253</definedName>
    <definedName name="AREA_skin" localSheetId="3">'PT19-application on animal skin'!$F$106</definedName>
    <definedName name="AREA_treated" localSheetId="3">'PT19-application on animal skin'!$F$152</definedName>
    <definedName name="AREAgarment" localSheetId="5">'PT19-factory-treated textiles'!$H$114</definedName>
    <definedName name="AREAskin" localSheetId="2">'PT19-appl human skin &amp; garments'!$F$149</definedName>
    <definedName name="AREAskin" localSheetId="3">'PT19-application on animal skin'!$F$48</definedName>
    <definedName name="AREAskin" localSheetId="4">'PT19-env of humans &amp; animals'!$G$47</definedName>
    <definedName name="AREAskin_garments" localSheetId="2">'PT19-appl human skin &amp; garments'!$F$87</definedName>
    <definedName name="AREAskin_hosing" localSheetId="3">'PT19-application on animal skin'!$F$267</definedName>
    <definedName name="AREAtent" localSheetId="5">'PT19-factory-treated textiles'!$H$144</definedName>
    <definedName name="AREAtreated" localSheetId="3">'PT19-application on animal skin'!$F$93</definedName>
    <definedName name="AREAtreated" localSheetId="4">'PT19-env of humans &amp; animals'!$G$95</definedName>
    <definedName name="AREAtreated_curative" localSheetId="4">'PT19-env of humans &amp; animals'!$G$294</definedName>
    <definedName name="AREAtreated_preventive" localSheetId="4">'PT19-env of humans &amp; animals'!$G$293</definedName>
    <definedName name="B__Application_on_unpaved_ground__ESD_Table_3_22__p.55___Table_3_11__p.37" localSheetId="4">'PT19-env of humans &amp; animals'!$B$275</definedName>
    <definedName name="B__Consumption_based_approach__ESD_p.24___Table_3_6__p.27" localSheetId="4">'PT19-env of humans &amp; animals'!$B$68</definedName>
    <definedName name="B__Consumption_based_approach__ESD_Table_3_24__p.60" localSheetId="5">'PT19-factory-treated textiles'!$B$63</definedName>
    <definedName name="B__Consumption_based_approach__ESD_Table_3_6__p.27" localSheetId="2">'PT19-appl human skin &amp; garments'!$B$64</definedName>
    <definedName name="B__Emissions_during_the_service_life_of_tents__ESD_Table_3_26__p.63" localSheetId="5">'PT19-factory-treated textiles'!$B$132</definedName>
    <definedName name="B__Emissions_to_paved_ground_and_discharge_to_STPs_or_surface_water_bodies__ESD_Table_3_12__p.39___Table_3_13__p.40" localSheetId="3">'PT19-application on animal skin'!$B$84</definedName>
    <definedName name="BodyPart">'Pick-lists &amp; Defaults'!$B$25:$B$27</definedName>
    <definedName name="BodyParts_Garments">'Pick-lists &amp; Defaults'!$B$15:$B$21</definedName>
    <definedName name="C__Indoor_applications_on_cats_and_dogs__emissions_to_STPs__ESD_p.40___Table_3_16__p.48___Table_3_18__p.50" localSheetId="3">'PT19-application on animal skin'!$B$126</definedName>
    <definedName name="C_form_weight" localSheetId="3">'PT19-application on animal skin'!$F$220</definedName>
    <definedName name="CatsDogs">'Pick-lists &amp; Defaults'!$B$59:$B$61</definedName>
    <definedName name="Cform_weight" localSheetId="3">'PT19-application on animal skin'!$F$100</definedName>
    <definedName name="Cform_weight_hosing" localSheetId="3">'PT19-application on animal skin'!$F$261</definedName>
    <definedName name="Cformweight" localSheetId="3">'PT19-application on animal skin'!$F$42</definedName>
    <definedName name="Cformweight" localSheetId="4">'PT19-env of humans &amp; animals'!$G$41</definedName>
    <definedName name="Clocal_soil_1d" localSheetId="3">'PT19-application on animal skin'!$F$71</definedName>
    <definedName name="Clocal_soil_1d" localSheetId="4">'PT19-env of humans &amp; animals'!$G$68</definedName>
    <definedName name="Clocal_soil_1d_surf_curative" localSheetId="4">'PT19-env of humans &amp; animals'!$G$325</definedName>
    <definedName name="Clocal_soil_5d" localSheetId="4">'PT19-env of humans &amp; animals'!$G$329</definedName>
    <definedName name="Clocal_soil_91d" localSheetId="3">'PT19-application on animal skin'!$F$73</definedName>
    <definedName name="Clocal_soil_camping" localSheetId="5">'PT19-factory-treated textiles'!$H$167</definedName>
    <definedName name="Clocal_water_1d" localSheetId="2">'PT19-appl human skin &amp; garments'!$F$170</definedName>
    <definedName name="Clocal_water_91d" localSheetId="2">'PT19-appl human skin &amp; garments'!$F$172</definedName>
    <definedName name="Consumption">'Pick-lists &amp; Defaults'!$B$37:$B$39</definedName>
    <definedName name="consumption_appl" localSheetId="2">'PT19-appl human skin &amp; garments'!$F$147</definedName>
    <definedName name="Duration">'Pick-lists &amp; Defaults'!$B$75:$B$77</definedName>
    <definedName name="E_application_applicator" localSheetId="3">'PT19-application on animal skin'!$F$177</definedName>
    <definedName name="E_application_floor" localSheetId="3">'PT19-application on animal skin'!$F$179</definedName>
    <definedName name="E_application_floor" localSheetId="4">'PT19-env of humans &amp; animals'!$G$211</definedName>
    <definedName name="E_application_treated" localSheetId="3">'PT19-application on animal skin'!#REF!</definedName>
    <definedName name="E_applicator_ww" localSheetId="3">'PT19-application on animal skin'!$F$196</definedName>
    <definedName name="E_floor_ww" localSheetId="3">'PT19-application on animal skin'!$F$198</definedName>
    <definedName name="E_treated_ww" localSheetId="4">'PT19-env of humans &amp; animals'!$G$226</definedName>
    <definedName name="E_ww_indoor_cats_dogs" localSheetId="3">'PT19-application on animal skin'!$F$200</definedName>
    <definedName name="Eapplication_applicator" localSheetId="3">'PT19-application on animal skin'!$F$124</definedName>
    <definedName name="Eapplication_applicator" localSheetId="4">'PT19-env of humans &amp; animals'!$G$126</definedName>
    <definedName name="Eapplication_floor" localSheetId="3">'PT19-application on animal skin'!$F$125</definedName>
    <definedName name="Eapplication_floor" localSheetId="4">'PT19-env of humans &amp; animals'!$G$128</definedName>
    <definedName name="Eapplication_treated" localSheetId="3">'PT19-application on animal skin'!$F$127</definedName>
    <definedName name="Eapplication_treated" localSheetId="4">'PT19-env of humans &amp; animals'!$G$130</definedName>
    <definedName name="Eapplicator_ww" localSheetId="3">'PT19-application on animal skin'!$F$143</definedName>
    <definedName name="Eapplicator_ww" localSheetId="4">'PT19-env of humans &amp; animals'!$G$147</definedName>
    <definedName name="Elocal_soil">'PT19-application on animal skin'!$F$69</definedName>
    <definedName name="Elocal_soil_curative">'PT19-env of humans &amp; animals'!$G$320</definedName>
    <definedName name="Elocal_soil_curtive" localSheetId="4">'PT19-env of humans &amp; animals'!$G$320</definedName>
    <definedName name="Elocal_soil_hole" localSheetId="4">'PT19-env of humans &amp; animals'!$G$321</definedName>
    <definedName name="Elocal_soil_preventive" localSheetId="4">'PT19-env of humans &amp; animals'!$G$319</definedName>
    <definedName name="Elocal4_water" localSheetId="2">'PT19-appl human skin &amp; garments'!$F$57</definedName>
    <definedName name="Elocalwater" localSheetId="2">'PT19-appl human skin &amp; garments'!$F$168</definedName>
    <definedName name="Elocalwater" localSheetId="3">'PT19-application on animal skin'!$F$117</definedName>
    <definedName name="Emissions_due_to_hosing_of_horses__ESD_§_3.2.4.3__p.42__Table_3_15__p.43" localSheetId="3">'PT19-application on animal skin'!$B$247</definedName>
    <definedName name="Emissions_during_application__ESD_§_3.2.4.1__p.34" localSheetId="3">'PT19-application on animal skin'!$B$25</definedName>
    <definedName name="Emissions_during_industrial_application_of_the_repellent_to_textiles_fibres__ESD_§_3.4.4.1__p.58" localSheetId="5">'PT19-factory-treated textiles'!$B$20</definedName>
    <definedName name="Emissions_during_the_service_life_of_repellent_factory_treated_textiles__ESD_§_3.4.4.2__p.60" localSheetId="5">'PT19-factory-treated textiles'!$B$95</definedName>
    <definedName name="Emissions_through_rolling_of_horses__ESD_§_3.2.4.2__p.40__Table_3_14__p.42" localSheetId="3">'PT19-application on animal skin'!$B$210</definedName>
    <definedName name="Esoil_leach_camping" localSheetId="5">'PT19-factory-treated textiles'!$H$165</definedName>
    <definedName name="Etreated_ww" localSheetId="3">'PT19-application on animal skin'!$F$145</definedName>
    <definedName name="Etreated_ww" localSheetId="4">'PT19-env of humans &amp; animals'!$G$149</definedName>
    <definedName name="Eww" localSheetId="3">'PT19-application on animal skin'!$F$147</definedName>
    <definedName name="Eww" localSheetId="4">'PT19-env of humans &amp; animals'!$G$151</definedName>
    <definedName name="Eww_out_paved" localSheetId="4">'PT19-env of humans &amp; animals'!$G$266</definedName>
    <definedName name="F_AI" localSheetId="4">'PT19-env of humans &amp; animals'!$G$174</definedName>
    <definedName name="F_AI_out_unpaved" localSheetId="4">'PT19-env of humans &amp; animals'!$G$290</definedName>
    <definedName name="F_air" localSheetId="2">'PT19-appl human skin &amp; garments'!$F$89</definedName>
    <definedName name="F_application_air" localSheetId="3">'PT19-application on animal skin'!#REF!</definedName>
    <definedName name="F_application_air" localSheetId="4">'PT19-env of humans &amp; animals'!$G$182</definedName>
    <definedName name="F_application_applicator" localSheetId="3">'PT19-application on animal skin'!$F$148</definedName>
    <definedName name="F_application_floor" localSheetId="3">'PT19-application on animal skin'!$F$150</definedName>
    <definedName name="F_application_floor" localSheetId="4">'PT19-env of humans &amp; animals'!$G$184</definedName>
    <definedName name="F_application_treated" localSheetId="3">'PT19-application on animal skin'!#REF!</definedName>
    <definedName name="F_applicator_ww" localSheetId="3">'PT19-application on animal skin'!$F$181</definedName>
    <definedName name="F_CE" localSheetId="3">'PT19-application on animal skin'!$F$185</definedName>
    <definedName name="F_CE" localSheetId="4">'PT19-env of humans &amp; animals'!$G$215</definedName>
    <definedName name="F_inh" localSheetId="2">'PT19-appl human skin &amp; garments'!$F$95</definedName>
    <definedName name="F_simultaneity" localSheetId="3">'PT19-application on animal skin'!$F$189</definedName>
    <definedName name="F_simultaneity" localSheetId="4">'PT19-env of humans &amp; animals'!$G$219</definedName>
    <definedName name="F_skin" localSheetId="2">'PT19-appl human skin &amp; garments'!$F$91</definedName>
    <definedName name="F_soil" localSheetId="3">'PT19-application on animal skin'!$F$232</definedName>
    <definedName name="F_ww" localSheetId="3">'PT19-application on animal skin'!$F$183</definedName>
    <definedName name="F_ww" localSheetId="4">'PT19-env of humans &amp; animals'!$G$213</definedName>
    <definedName name="F2_water" localSheetId="5">'PT19-factory-treated textiles'!$H$39</definedName>
    <definedName name="F4_air" localSheetId="2">'PT19-appl human skin &amp; garments'!$F$37</definedName>
    <definedName name="F4_air" localSheetId="4">'PT19-env of humans &amp; animals'!$G$43</definedName>
    <definedName name="F4_skin" localSheetId="2">'PT19-appl human skin &amp; garments'!$F$39</definedName>
    <definedName name="F4_skin" localSheetId="4">'PT19-env of humans &amp; animals'!#REF!</definedName>
    <definedName name="F4_water" localSheetId="2">'PT19-appl human skin &amp; garments'!$F$41</definedName>
    <definedName name="F4_water" localSheetId="4">'PT19-env of humans &amp; animals'!$G$45</definedName>
    <definedName name="FAI" localSheetId="3">'PT19-application on animal skin'!$F$82</definedName>
    <definedName name="FAI" localSheetId="4">'PT19-env of humans &amp; animals'!$G$83</definedName>
    <definedName name="FAI_ind_cats_dogs" localSheetId="3">'PT19-application on animal skin'!$F$144</definedName>
    <definedName name="FAI_out_paved" localSheetId="4">'PT19-env of humans &amp; animals'!$G$251</definedName>
    <definedName name="Fair" localSheetId="2">'PT19-appl human skin &amp; garments'!$F$89</definedName>
    <definedName name="Fapplication_air" localSheetId="3">'PT19-application on animal skin'!$F$85</definedName>
    <definedName name="Fapplication_air" localSheetId="4">'PT19-env of humans &amp; animals'!$G$87</definedName>
    <definedName name="Fapplication_applicator" localSheetId="3">'PT19-application on animal skin'!$F$87</definedName>
    <definedName name="Fapplication_applicator" localSheetId="4">'PT19-env of humans &amp; animals'!$G$89</definedName>
    <definedName name="Fapplication_floor" localSheetId="3">'PT19-application on animal skin'!$F$89</definedName>
    <definedName name="Fapplication_floor" localSheetId="4">'PT19-env of humans &amp; animals'!$G$91</definedName>
    <definedName name="Fapplication_treated" localSheetId="3">'PT19-application on animal skin'!$F$91</definedName>
    <definedName name="Fapplication_treated" localSheetId="4">'PT19-env of humans &amp; animals'!$G$93</definedName>
    <definedName name="Fapplicator_ww" localSheetId="3">'PT19-application on animal skin'!$F$129</definedName>
    <definedName name="Fapplicator_ww" localSheetId="4">'PT19-env of humans &amp; animals'!$G$132</definedName>
    <definedName name="FCE" localSheetId="3">'PT19-application on animal skin'!$F$137</definedName>
    <definedName name="FCE" localSheetId="4">'PT19-env of humans &amp; animals'!$G$136</definedName>
    <definedName name="Ffixation" localSheetId="5">'PT19-factory-treated textiles'!$H$78</definedName>
    <definedName name="Finh" localSheetId="5">'PT19-factory-treated textiles'!$H$116</definedName>
    <definedName name="FLOWsurfacewater" localSheetId="3">'PT19-application on animal skin'!$F$110</definedName>
    <definedName name="Fmainsource2" localSheetId="5">'PT19-factory-treated textiles'!$H$37</definedName>
    <definedName name="Fmainsource4" localSheetId="2">'PT19-appl human skin &amp; garments'!$F$35</definedName>
    <definedName name="Fmainsource4" localSheetId="4">'PT19-env of humans &amp; animals'!$G$41</definedName>
    <definedName name="Fpenetr" localSheetId="2">'PT19-appl human skin &amp; garments'!$F$97</definedName>
    <definedName name="Fpenetr" localSheetId="5">'PT19-factory-treated textiles'!$H$118</definedName>
    <definedName name="Fprodvolreg" localSheetId="2">'PT19-appl human skin &amp; garments'!$F$33</definedName>
    <definedName name="Fprodvolreg" localSheetId="4">'PT19-env of humans &amp; animals'!$G$39</definedName>
    <definedName name="Fprodvolreg" localSheetId="5">'PT19-factory-treated textiles'!$H$35</definedName>
    <definedName name="Fraction_soil" localSheetId="3">'PT19-application on animal skin'!$F$259</definedName>
    <definedName name="Fresidual_liquor" localSheetId="5">'PT19-factory-treated textiles'!$H$80</definedName>
    <definedName name="Frider" localSheetId="3">'PT19-application on animal skin'!$F$108</definedName>
    <definedName name="Frider_hosing" localSheetId="3">'PT19-application on animal skin'!$F$269</definedName>
    <definedName name="Fsimultaneity" localSheetId="3">'PT19-application on animal skin'!#REF!</definedName>
    <definedName name="Fsimultaneity" localSheetId="4">'PT19-env of humans &amp; animals'!$G$140</definedName>
    <definedName name="Fsimultaneity_out_paved" localSheetId="4">'PT19-env of humans &amp; animals'!$G$259</definedName>
    <definedName name="Fskin" localSheetId="2">'PT19-appl human skin &amp; garments'!$F$91</definedName>
    <definedName name="Fsoil" localSheetId="3">'PT19-application on animal skin'!$F$52</definedName>
    <definedName name="Fsoil" localSheetId="4">'PT19-env of humans &amp; animals'!$G$296</definedName>
    <definedName name="Fswim" localSheetId="2">'PT19-appl human skin &amp; garments'!$F$139</definedName>
    <definedName name="Fwater" localSheetId="2">'PT19-appl human skin &amp; garments'!$F$93</definedName>
    <definedName name="Fwater" localSheetId="3">'PT19-application on animal skin'!$F$98</definedName>
    <definedName name="Fwater" localSheetId="5">'PT19-factory-treated textiles'!$H$110</definedName>
    <definedName name="Fwater_out_paved" localSheetId="4">'PT19-env of humans &amp; animals'!$G$255</definedName>
    <definedName name="Fwaterbody" localSheetId="2">'PT19-appl human skin &amp; garments'!$F$143</definedName>
    <definedName name="Fww" localSheetId="3">'PT19-application on animal skin'!$F$131</definedName>
    <definedName name="Fww" localSheetId="4">'PT19-env of humans &amp; animals'!$G$134</definedName>
    <definedName name="Garments">'Pick-lists &amp; Defaults'!$B$91:$B$96</definedName>
    <definedName name="Indoor_use___ESD_§_3.3.4.1__p.46" localSheetId="4">'PT19-env of humans &amp; animals'!$B$24</definedName>
    <definedName name="kdeg_soil" localSheetId="4">'PT19-env of humans &amp; animals'!$G$305</definedName>
    <definedName name="kdegsoil" localSheetId="3">'PT19-application on animal skin'!$F$56</definedName>
    <definedName name="kdegsoil" localSheetId="4">'PT19-env of humans &amp; animals'!$G$55</definedName>
    <definedName name="kdegsoil" localSheetId="5">'PT19-factory-treated textiles'!$H$154</definedName>
    <definedName name="kdegwater" localSheetId="2">'PT19-appl human skin &amp; garments'!$F$155</definedName>
    <definedName name="N_app_building" localSheetId="3">'PT19-application on animal skin'!$F$146</definedName>
    <definedName name="N_appl" localSheetId="2">'PT19-appl human skin &amp; garments'!$F$141</definedName>
    <definedName name="N_appl" localSheetId="3">'PT19-application on animal skin'!$F$104</definedName>
    <definedName name="N_horses" localSheetId="3">'PT19-application on animal skin'!$F$226</definedName>
    <definedName name="N_houses" localSheetId="3">'PT19-application on animal skin'!$F$187</definedName>
    <definedName name="N_houses" localSheetId="4">'PT19-env of humans &amp; animals'!$G$217</definedName>
    <definedName name="Napp_building" localSheetId="3">'PT19-application on animal skin'!$F$83</definedName>
    <definedName name="Napp_building" localSheetId="4">'PT19-env of humans &amp; animals'!$G$85</definedName>
    <definedName name="Nappl" localSheetId="2">'PT19-appl human skin &amp; garments'!$F$85</definedName>
    <definedName name="Nappl" localSheetId="3">'PT19-application on animal skin'!$F$46</definedName>
    <definedName name="Nappl" localSheetId="4">'PT19-env of humans &amp; animals'!$G$45</definedName>
    <definedName name="Nappl_hosing" localSheetId="3">'PT19-application on animal skin'!$F$265</definedName>
    <definedName name="Ndiffuser" localSheetId="4">'PT19-env of humans &amp; animals'!$G$176</definedName>
    <definedName name="Nemission_120d" localSheetId="5">'PT19-factory-treated textiles'!$H$148</definedName>
    <definedName name="Nemission_91d" localSheetId="2">'PT19-appl human skin &amp; garments'!$F$161</definedName>
    <definedName name="Nemission_91d" localSheetId="3">'PT19-application on animal skin'!$F$62</definedName>
    <definedName name="Nemission_91d" localSheetId="4">'PT19-env of humans &amp; animals'!$G$61</definedName>
    <definedName name="Nemission5d" localSheetId="4">'PT19-env of humans &amp; animals'!$G$311</definedName>
    <definedName name="Nhorses" localSheetId="3">'PT19-application on animal skin'!$F$96</definedName>
    <definedName name="Nhouses" localSheetId="3">'PT19-application on animal skin'!$F$136</definedName>
    <definedName name="Nhouses" localSheetId="4">'PT19-env of humans &amp; animals'!$G$138</definedName>
    <definedName name="Nhouses_out_paved" localSheetId="4">'PT19-env of humans &amp; animals'!$G$257</definedName>
    <definedName name="Nlocal" localSheetId="2">'PT19-appl human skin &amp; garments'!$F$79</definedName>
    <definedName name="Nlocal" localSheetId="5">'PT19-factory-treated textiles'!$H$108</definedName>
    <definedName name="Nr_appl" localSheetId="3">'PT19-application on animal skin'!$F$228</definedName>
    <definedName name="Nr_horses" localSheetId="3">'PT19-application on animal skin'!$F$257</definedName>
    <definedName name="Nrolling" localSheetId="3">'PT19-application on animal skin'!$F$230</definedName>
    <definedName name="Nswimmer" localSheetId="2">'PT19-appl human skin &amp; garments'!$F$137</definedName>
    <definedName name="Outdoor_applications___ESD_§_3.3.4.2__p.52" localSheetId="4">'PT19-env of humans &amp; animals'!$B$236</definedName>
    <definedName name="ProductForm">'Pick-lists &amp; Defaults'!$B$42:$B$44</definedName>
    <definedName name="Q_form_appl" localSheetId="3">'PT19-application on animal skin'!$F$222</definedName>
    <definedName name="Q_prod" localSheetId="4">'PT19-env of humans &amp; animals'!$G$172</definedName>
    <definedName name="Qa.i." localSheetId="5">'PT19-factory-treated textiles'!$H$76</definedName>
    <definedName name="Qa.i._garment" localSheetId="5">'PT19-factory-treated textiles'!$H$112</definedName>
    <definedName name="Qa.i._tent" localSheetId="5">'PT19-factory-treated textiles'!$H$142</definedName>
    <definedName name="Qform_appl" localSheetId="3">'PT19-application on animal skin'!$F$102</definedName>
    <definedName name="Qform_appl_hosing" localSheetId="3">'PT19-application on animal skin'!$F$263</definedName>
    <definedName name="Qformappl" localSheetId="3">'PT19-application on animal skin'!$F$44</definedName>
    <definedName name="Qformappl" localSheetId="4">'PT19-env of humans &amp; animals'!$G$43</definedName>
    <definedName name="Qleach_camping" localSheetId="5">'PT19-factory-treated textiles'!$H$152</definedName>
    <definedName name="Qprod" localSheetId="3">'PT19-application on animal skin'!$F$80</definedName>
    <definedName name="Qprod" localSheetId="4">'PT19-env of humans &amp; animals'!$G$81</definedName>
    <definedName name="Qprod_holes" localSheetId="4">'PT19-env of humans &amp; animals'!$G$288</definedName>
    <definedName name="Qprod_ind_catsdogs" localSheetId="3">'PT19-application on animal skin'!$F$142</definedName>
    <definedName name="Qprod_out_paved" localSheetId="4">'PT19-env of humans &amp; animals'!$G$249</definedName>
    <definedName name="Qprod_surface" localSheetId="4">'PT19-env of humans &amp; animals'!$G$287</definedName>
    <definedName name="Qtextile" localSheetId="5">'PT19-factory-treated textiles'!$H$74</definedName>
    <definedName name="Release_to_surface_water_bodies_through_swimming__ESD_§_3.1.4.2__p.28__Table_3_7__p.30___Table_3_8__p.32" localSheetId="2">'PT19-appl human skin &amp; garments'!$B$122</definedName>
    <definedName name="Removal_through_showering_and_bathing_of_humans_as_well_as_washing_of_garments__ESD_§_3.1.4.1__p.22" localSheetId="2">'PT19-appl human skin &amp; garments'!$B$18</definedName>
    <definedName name="RHO_form" localSheetId="2">'PT19-appl human skin &amp; garments'!$F$151</definedName>
    <definedName name="RHO_soil" localSheetId="4">'PT19-env of humans &amp; animals'!$G$303</definedName>
    <definedName name="RHOform" localSheetId="2">'PT19-appl human skin &amp; garments'!$F$99</definedName>
    <definedName name="RHOsoil" localSheetId="3">'PT19-application on animal skin'!$F$54</definedName>
    <definedName name="RHOsoil" localSheetId="4">'PT19-env of humans &amp; animals'!$G$53</definedName>
    <definedName name="RHOsoil" localSheetId="5">'PT19-factory-treated textiles'!$H$158</definedName>
    <definedName name="species" localSheetId="3">'PT19-application on animal skin'!$C$40</definedName>
    <definedName name="species" localSheetId="4">'PT19-env of humans &amp; animals'!$C$39</definedName>
    <definedName name="TDay" localSheetId="4">'PT19-env of humans &amp; animals'!$G$180</definedName>
    <definedName name="Temission_1d" localSheetId="2">'PT19-appl human skin &amp; garments'!$F$157</definedName>
    <definedName name="Temission_1d" localSheetId="3">'PT19-application on animal skin'!$F$58</definedName>
    <definedName name="Temission_1d" localSheetId="4">'PT19-env of humans &amp; animals'!$G$57</definedName>
    <definedName name="Temission_1d" localSheetId="5">'PT19-factory-treated textiles'!$H$150</definedName>
    <definedName name="Temission_91d" localSheetId="2">'PT19-appl human skin &amp; garments'!$F$159</definedName>
    <definedName name="Temission_91d" localSheetId="3">'PT19-application on animal skin'!$F$60</definedName>
    <definedName name="Temission_91d" localSheetId="4">'PT19-env of humans &amp; animals'!$G$59</definedName>
    <definedName name="Temission1d" localSheetId="4">'PT19-env of humans &amp; animals'!$G$307</definedName>
    <definedName name="Temission2" localSheetId="5">'PT19-factory-treated textiles'!$H$41</definedName>
    <definedName name="Temission4" localSheetId="2">'PT19-appl human skin &amp; garments'!$F$43</definedName>
    <definedName name="Temission4" localSheetId="4">'PT19-env of humans &amp; animals'!$G$47</definedName>
    <definedName name="Temission5d" localSheetId="4">'PT19-env of humans &amp; animals'!$G$309</definedName>
    <definedName name="Textile_garment">'Pick-lists &amp; Defaults'!$B$18:$B$21</definedName>
    <definedName name="TIMEcamping" localSheetId="5">'PT19-factory-treated textiles'!$H$146</definedName>
    <definedName name="TMAX" localSheetId="4">'PT19-env of humans &amp; animals'!$G$178</definedName>
    <definedName name="TONNAGE" localSheetId="2">'PT19-appl human skin &amp; garments'!$F$31</definedName>
    <definedName name="TONNAGE" localSheetId="4">'PT19-env of humans &amp; animals'!$G$37</definedName>
    <definedName name="TONNAGE" localSheetId="5">'PT19-factory-treated textiles'!$H$33</definedName>
    <definedName name="TONNAGEreg" localSheetId="2">'PT19-appl human skin &amp; garments'!$F$50</definedName>
    <definedName name="TONNAGEreg" localSheetId="4">'PT19-env of humans &amp; animals'!$G$54</definedName>
    <definedName name="TONNAGEreg" localSheetId="5">'PT19-factory-treated textiles'!$H$48</definedName>
    <definedName name="treated_AREA_skin" localSheetId="3">'PT19-application on animal skin'!$F$224</definedName>
    <definedName name="Treatment">'Pick-lists &amp; Defaults'!$B$69:$B$71</definedName>
    <definedName name="treatment_product_efficacy">'Pick-lists &amp; Defaults'!$B$6:$B$11</definedName>
    <definedName name="Type_Use">'Pick-lists &amp; Defaults'!$B$31:$B$34</definedName>
    <definedName name="Vform_Qform" localSheetId="2">'PT19-appl human skin &amp; garments'!$F$83</definedName>
    <definedName name="volume_weight" localSheetId="2">'PT19-appl human skin &amp; garments'!$F$81</definedName>
    <definedName name="Vsoil" localSheetId="3">'PT19-application on animal skin'!$F$50</definedName>
    <definedName name="Vsoil" localSheetId="4">'PT19-env of humans &amp; animals'!$G$49</definedName>
    <definedName name="Vsoil" localSheetId="5">'PT19-factory-treated textiles'!$H$156</definedName>
    <definedName name="Vsoil_curative" localSheetId="4">'PT19-env of humans &amp; animals'!$G$300</definedName>
    <definedName name="Vsoil_hole" localSheetId="4">'PT19-env of humans &amp; animals'!$G$301</definedName>
    <definedName name="Vsoil_preventive" localSheetId="4">'PT19-env of humans &amp; animals'!$G$299</definedName>
    <definedName name="Vwaterbody" localSheetId="2">'PT19-appl human skin &amp; garments'!$F$153</definedName>
  </definedNames>
  <calcPr calcId="145621" concurrentCalc="0"/>
</workbook>
</file>

<file path=xl/calcChain.xml><?xml version="1.0" encoding="utf-8"?>
<calcChain xmlns="http://schemas.openxmlformats.org/spreadsheetml/2006/main">
  <c r="F161" i="30" l="1"/>
  <c r="F159" i="30"/>
  <c r="H165" i="33"/>
  <c r="H167" i="33"/>
  <c r="H169" i="33"/>
  <c r="G320" i="32"/>
  <c r="G325" i="32"/>
  <c r="G329" i="32"/>
  <c r="G332" i="32"/>
  <c r="F174" i="34"/>
  <c r="F149" i="34"/>
  <c r="E145" i="34"/>
  <c r="E147" i="34"/>
  <c r="F168" i="34"/>
  <c r="F170" i="34"/>
  <c r="F172" i="34"/>
  <c r="F50" i="30"/>
  <c r="F48" i="30"/>
  <c r="F69" i="30"/>
  <c r="F71" i="30"/>
  <c r="F75" i="30"/>
  <c r="F41" i="34"/>
  <c r="F152" i="30"/>
  <c r="F179" i="30"/>
  <c r="F198" i="30"/>
  <c r="F50" i="34"/>
  <c r="F57" i="34"/>
  <c r="H114" i="33"/>
  <c r="F177" i="30"/>
  <c r="F196" i="30"/>
  <c r="F200" i="30"/>
  <c r="F202" i="30"/>
  <c r="G95" i="32"/>
  <c r="G102" i="32"/>
  <c r="G104" i="32"/>
  <c r="G106" i="32"/>
  <c r="G108" i="32"/>
  <c r="F85" i="34"/>
  <c r="F87" i="34"/>
  <c r="F95" i="34"/>
  <c r="F106" i="34"/>
  <c r="G147" i="34"/>
  <c r="G145" i="34"/>
  <c r="E81" i="34"/>
  <c r="E83" i="34"/>
  <c r="F93" i="34"/>
  <c r="G83" i="34"/>
  <c r="G81" i="34"/>
  <c r="H125" i="33"/>
  <c r="H87" i="33"/>
  <c r="H48" i="33"/>
  <c r="H55" i="33"/>
  <c r="G321" i="32"/>
  <c r="G326" i="32"/>
  <c r="G319" i="32"/>
  <c r="G324" i="32"/>
  <c r="G45" i="32"/>
  <c r="G255" i="32"/>
  <c r="G266" i="32"/>
  <c r="G268" i="32"/>
  <c r="G180" i="32"/>
  <c r="G193" i="32"/>
  <c r="G211" i="32"/>
  <c r="G228" i="32"/>
  <c r="G226" i="32"/>
  <c r="G191" i="32"/>
  <c r="G126" i="32"/>
  <c r="G147" i="32"/>
  <c r="G128" i="32"/>
  <c r="G130" i="32"/>
  <c r="G149" i="32"/>
  <c r="G151" i="32"/>
  <c r="G153" i="32"/>
  <c r="G54" i="32"/>
  <c r="G61" i="32"/>
  <c r="F276" i="30"/>
  <c r="F239" i="30"/>
  <c r="F117" i="30"/>
  <c r="F119" i="30"/>
  <c r="F73" i="30"/>
</calcChain>
</file>

<file path=xl/sharedStrings.xml><?xml version="1.0" encoding="utf-8"?>
<sst xmlns="http://schemas.openxmlformats.org/spreadsheetml/2006/main" count="1531" uniqueCount="547">
  <si>
    <t>Input</t>
  </si>
  <si>
    <t>Output</t>
  </si>
  <si>
    <t>Variable/parameter</t>
  </si>
  <si>
    <t>Unit</t>
  </si>
  <si>
    <t>Symbol</t>
  </si>
  <si>
    <t>[-]</t>
  </si>
  <si>
    <t>S</t>
  </si>
  <si>
    <t>Value</t>
  </si>
  <si>
    <t>O</t>
  </si>
  <si>
    <t>Available at: http://echa.europa.eu/en/guidance-documents/guidance-on-biocides-legislation/emission-scenario-documents</t>
  </si>
  <si>
    <t>d</t>
  </si>
  <si>
    <r>
      <t xml:space="preserve">S/D/O/P </t>
    </r>
    <r>
      <rPr>
        <i/>
        <vertAlign val="superscript"/>
        <sz val="10"/>
        <color rgb="FF0070C0"/>
        <rFont val="Verdana"/>
        <family val="2"/>
      </rPr>
      <t>1</t>
    </r>
  </si>
  <si>
    <t>1) S: data set; D: default; O: output; P: pick list</t>
  </si>
  <si>
    <t>D</t>
  </si>
  <si>
    <r>
      <t>m</t>
    </r>
    <r>
      <rPr>
        <vertAlign val="superscript"/>
        <sz val="10"/>
        <color theme="1"/>
        <rFont val="Verdana"/>
        <family val="2"/>
      </rPr>
      <t>2</t>
    </r>
  </si>
  <si>
    <t>??</t>
  </si>
  <si>
    <t>INDEX</t>
  </si>
  <si>
    <t>Version history</t>
  </si>
  <si>
    <t>v1.0</t>
  </si>
  <si>
    <t xml:space="preserve">Instructions for using the table: </t>
  </si>
  <si>
    <t>g</t>
  </si>
  <si>
    <t>D/P</t>
  </si>
  <si>
    <r>
      <t>kg.d</t>
    </r>
    <r>
      <rPr>
        <vertAlign val="superscript"/>
        <sz val="10"/>
        <color theme="1"/>
        <rFont val="Verdana"/>
        <family val="2"/>
      </rPr>
      <t>-1</t>
    </r>
  </si>
  <si>
    <t>Intermediate calculation</t>
  </si>
  <si>
    <r>
      <t>Elocal</t>
    </r>
    <r>
      <rPr>
        <vertAlign val="subscript"/>
        <sz val="10"/>
        <color theme="1"/>
        <rFont val="Verdana"/>
        <family val="2"/>
      </rPr>
      <t>water</t>
    </r>
  </si>
  <si>
    <t>Environmental Emission Scenarios for Product Type 19: Repellents and attractants</t>
  </si>
  <si>
    <t>ESD for PT 19: Emission scenarios for repellents and attractants (ECHA, 2015)</t>
  </si>
  <si>
    <t xml:space="preserve">Active substance in product </t>
  </si>
  <si>
    <r>
      <t>Cform</t>
    </r>
    <r>
      <rPr>
        <vertAlign val="subscript"/>
        <sz val="10"/>
        <color theme="1"/>
        <rFont val="Verdana"/>
        <family val="2"/>
      </rPr>
      <t>weight</t>
    </r>
  </si>
  <si>
    <r>
      <t>g.kg</t>
    </r>
    <r>
      <rPr>
        <vertAlign val="superscript"/>
        <sz val="10"/>
        <color theme="1"/>
        <rFont val="Verdana"/>
        <family val="2"/>
      </rPr>
      <t>-1</t>
    </r>
  </si>
  <si>
    <t>Consumption per application</t>
  </si>
  <si>
    <r>
      <t>Qform</t>
    </r>
    <r>
      <rPr>
        <vertAlign val="subscript"/>
        <sz val="10"/>
        <color theme="1"/>
        <rFont val="Verdana"/>
        <family val="2"/>
      </rPr>
      <t>appl</t>
    </r>
  </si>
  <si>
    <r>
      <t>mg.cm</t>
    </r>
    <r>
      <rPr>
        <vertAlign val="superscript"/>
        <sz val="10"/>
        <color theme="1"/>
        <rFont val="Verdana"/>
        <family val="2"/>
      </rPr>
      <t>-2</t>
    </r>
  </si>
  <si>
    <t>D/S</t>
  </si>
  <si>
    <t>Number of applications per day</t>
  </si>
  <si>
    <r>
      <t>N</t>
    </r>
    <r>
      <rPr>
        <vertAlign val="subscript"/>
        <sz val="10"/>
        <color theme="1"/>
        <rFont val="Verdana"/>
        <family val="2"/>
      </rPr>
      <t>appl</t>
    </r>
  </si>
  <si>
    <r>
      <t>d</t>
    </r>
    <r>
      <rPr>
        <vertAlign val="superscript"/>
        <sz val="10"/>
        <color theme="1"/>
        <rFont val="Verdana"/>
        <family val="2"/>
      </rPr>
      <t>-1</t>
    </r>
  </si>
  <si>
    <t>Treated area of skin</t>
  </si>
  <si>
    <r>
      <t>AREA</t>
    </r>
    <r>
      <rPr>
        <vertAlign val="subscript"/>
        <sz val="10"/>
        <color theme="1"/>
        <rFont val="Verdana"/>
        <family val="2"/>
      </rPr>
      <t>skin</t>
    </r>
  </si>
  <si>
    <r>
      <t>cm</t>
    </r>
    <r>
      <rPr>
        <vertAlign val="superscript"/>
        <sz val="10"/>
        <color theme="1"/>
        <rFont val="Verdana"/>
        <family val="2"/>
      </rPr>
      <t>2</t>
    </r>
  </si>
  <si>
    <t>Animal species</t>
  </si>
  <si>
    <t>Horses</t>
  </si>
  <si>
    <t>Dogs</t>
  </si>
  <si>
    <t>Cats</t>
  </si>
  <si>
    <r>
      <t>Skin area (AREA</t>
    </r>
    <r>
      <rPr>
        <b/>
        <vertAlign val="subscript"/>
        <sz val="10"/>
        <color theme="1"/>
        <rFont val="Verdana"/>
        <family val="2"/>
      </rPr>
      <t>skin</t>
    </r>
    <r>
      <rPr>
        <b/>
        <sz val="10"/>
        <color theme="1"/>
        <rFont val="Verdana"/>
        <family val="2"/>
      </rPr>
      <t>) (cm</t>
    </r>
    <r>
      <rPr>
        <b/>
        <vertAlign val="superscript"/>
        <sz val="10"/>
        <color theme="1"/>
        <rFont val="Verdana"/>
        <family val="2"/>
      </rPr>
      <t>2</t>
    </r>
    <r>
      <rPr>
        <b/>
        <sz val="10"/>
        <color theme="1"/>
        <rFont val="Verdana"/>
        <family val="2"/>
      </rPr>
      <t>)</t>
    </r>
  </si>
  <si>
    <t>P</t>
  </si>
  <si>
    <t>ESD Table 3.9</t>
  </si>
  <si>
    <t xml:space="preserve">Fraction released to soil by spray drift </t>
  </si>
  <si>
    <r>
      <t>F</t>
    </r>
    <r>
      <rPr>
        <vertAlign val="subscript"/>
        <sz val="10"/>
        <color theme="1"/>
        <rFont val="Verdana"/>
        <family val="2"/>
      </rPr>
      <t>soil</t>
    </r>
  </si>
  <si>
    <t>Local emission of the active substance during application due to spray drift</t>
  </si>
  <si>
    <r>
      <t>Elocal</t>
    </r>
    <r>
      <rPr>
        <vertAlign val="subscript"/>
        <sz val="10"/>
        <color theme="1"/>
        <rFont val="Verdana"/>
        <family val="2"/>
      </rPr>
      <t>soil</t>
    </r>
  </si>
  <si>
    <r>
      <rPr>
        <b/>
        <sz val="10"/>
        <color theme="1"/>
        <rFont val="Verdana"/>
        <family val="2"/>
      </rPr>
      <t>Elocal</t>
    </r>
    <r>
      <rPr>
        <b/>
        <vertAlign val="subscript"/>
        <sz val="10"/>
        <color theme="1"/>
        <rFont val="Verdana"/>
        <family val="2"/>
      </rPr>
      <t>soil</t>
    </r>
    <r>
      <rPr>
        <vertAlign val="subscript"/>
        <sz val="10"/>
        <color theme="1"/>
        <rFont val="Verdana"/>
        <family val="2"/>
      </rPr>
      <t xml:space="preserve"> </t>
    </r>
    <r>
      <rPr>
        <sz val="10"/>
        <color theme="1"/>
        <rFont val="Verdana"/>
        <family val="2"/>
      </rPr>
      <t>=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Cform</t>
    </r>
    <r>
      <rPr>
        <vertAlign val="subscript"/>
        <sz val="10"/>
        <color theme="1"/>
        <rFont val="Verdana"/>
        <family val="2"/>
      </rPr>
      <t>weight</t>
    </r>
    <r>
      <rPr>
        <sz val="10"/>
        <color theme="1"/>
        <rFont val="Verdana"/>
        <family val="2"/>
      </rPr>
      <t xml:space="preserve"> * F</t>
    </r>
    <r>
      <rPr>
        <vertAlign val="subscript"/>
        <sz val="10"/>
        <color theme="1"/>
        <rFont val="Verdana"/>
        <family val="2"/>
      </rPr>
      <t>soil</t>
    </r>
    <r>
      <rPr>
        <sz val="10"/>
        <color theme="1"/>
        <rFont val="Verdana"/>
        <family val="2"/>
      </rPr>
      <t xml:space="preserve"> * 10</t>
    </r>
    <r>
      <rPr>
        <vertAlign val="superscript"/>
        <sz val="10"/>
        <color theme="1"/>
        <rFont val="Verdana"/>
        <family val="2"/>
      </rPr>
      <t>-9</t>
    </r>
  </si>
  <si>
    <t xml:space="preserve">Soil volume </t>
  </si>
  <si>
    <r>
      <t>V</t>
    </r>
    <r>
      <rPr>
        <vertAlign val="subscript"/>
        <sz val="10"/>
        <color theme="1"/>
        <rFont val="Verdana"/>
        <family val="2"/>
      </rPr>
      <t>soil</t>
    </r>
  </si>
  <si>
    <r>
      <t>m</t>
    </r>
    <r>
      <rPr>
        <vertAlign val="superscript"/>
        <sz val="10"/>
        <color theme="1"/>
        <rFont val="Verdana"/>
        <family val="2"/>
      </rPr>
      <t>3</t>
    </r>
  </si>
  <si>
    <t>Soil volume (Vsoil) (m3)</t>
  </si>
  <si>
    <t>Bulk density of wet soil</t>
  </si>
  <si>
    <r>
      <t>kg</t>
    </r>
    <r>
      <rPr>
        <vertAlign val="subscript"/>
        <sz val="10"/>
        <color theme="1"/>
        <rFont val="Verdana"/>
        <family val="2"/>
      </rPr>
      <t>wwt</t>
    </r>
    <r>
      <rPr>
        <sz val="10"/>
        <color theme="1"/>
        <rFont val="Verdana"/>
        <family val="2"/>
      </rPr>
      <t>.m</t>
    </r>
    <r>
      <rPr>
        <vertAlign val="superscript"/>
        <sz val="10"/>
        <color theme="1"/>
        <rFont val="Verdana"/>
        <family val="2"/>
      </rPr>
      <t>-3</t>
    </r>
  </si>
  <si>
    <r>
      <t>RHO</t>
    </r>
    <r>
      <rPr>
        <vertAlign val="subscript"/>
        <sz val="10"/>
        <color theme="1"/>
        <rFont val="Verdana"/>
        <family val="2"/>
      </rPr>
      <t xml:space="preserve">soil </t>
    </r>
  </si>
  <si>
    <t>First order rate constant for biodegradation in soil</t>
  </si>
  <si>
    <r>
      <t>kdeg</t>
    </r>
    <r>
      <rPr>
        <vertAlign val="subscript"/>
        <sz val="10"/>
        <color theme="1"/>
        <rFont val="Verdana"/>
        <family val="2"/>
      </rPr>
      <t>soil</t>
    </r>
  </si>
  <si>
    <r>
      <rPr>
        <sz val="10"/>
        <color theme="1"/>
        <rFont val="Verdana"/>
        <family val="2"/>
      </rPr>
      <t>d</t>
    </r>
    <r>
      <rPr>
        <vertAlign val="superscript"/>
        <sz val="10"/>
        <color theme="1"/>
        <rFont val="Verdana"/>
        <family val="2"/>
      </rPr>
      <t>-1</t>
    </r>
  </si>
  <si>
    <t>Number of emission days (for horses, cats and dogs)</t>
  </si>
  <si>
    <t>Number of emission days (for horses)</t>
  </si>
  <si>
    <t>Number of emission events</t>
  </si>
  <si>
    <r>
      <t>T</t>
    </r>
    <r>
      <rPr>
        <vertAlign val="subscript"/>
        <sz val="10"/>
        <color theme="1"/>
        <rFont val="Verdana"/>
        <family val="2"/>
      </rPr>
      <t>emission,1d</t>
    </r>
  </si>
  <si>
    <r>
      <t>T</t>
    </r>
    <r>
      <rPr>
        <vertAlign val="subscript"/>
        <sz val="10"/>
        <color theme="1"/>
        <rFont val="Verdana"/>
        <family val="2"/>
      </rPr>
      <t>emission,91d</t>
    </r>
  </si>
  <si>
    <r>
      <t>N</t>
    </r>
    <r>
      <rPr>
        <vertAlign val="subscript"/>
        <sz val="10"/>
        <color theme="1"/>
        <rFont val="Verdana"/>
        <family val="2"/>
      </rPr>
      <t>emission,91d</t>
    </r>
  </si>
  <si>
    <r>
      <t>Clocal</t>
    </r>
    <r>
      <rPr>
        <vertAlign val="subscript"/>
        <sz val="10"/>
        <color theme="1"/>
        <rFont val="Verdana"/>
        <family val="2"/>
      </rPr>
      <t>soil,1d</t>
    </r>
  </si>
  <si>
    <r>
      <t>Clocal</t>
    </r>
    <r>
      <rPr>
        <vertAlign val="subscript"/>
        <sz val="10"/>
        <color theme="1"/>
        <rFont val="Verdana"/>
        <family val="2"/>
      </rPr>
      <t>soil,91d</t>
    </r>
  </si>
  <si>
    <r>
      <t>Clocal</t>
    </r>
    <r>
      <rPr>
        <vertAlign val="subscript"/>
        <sz val="10"/>
        <color theme="1"/>
        <rFont val="Verdana"/>
        <family val="2"/>
      </rPr>
      <t>soil,91d-ref</t>
    </r>
  </si>
  <si>
    <r>
      <t>mg.kg</t>
    </r>
    <r>
      <rPr>
        <vertAlign val="subscript"/>
        <sz val="10"/>
        <color theme="1"/>
        <rFont val="Verdana"/>
        <family val="2"/>
      </rPr>
      <t>wwt</t>
    </r>
    <r>
      <rPr>
        <vertAlign val="superscript"/>
        <sz val="10"/>
        <color theme="1"/>
        <rFont val="Verdana"/>
        <family val="2"/>
      </rPr>
      <t>-1</t>
    </r>
  </si>
  <si>
    <r>
      <t xml:space="preserve">Local concentration of active ingredient in soil resulting from one day </t>
    </r>
    <r>
      <rPr>
        <vertAlign val="superscript"/>
        <sz val="10"/>
        <color theme="1"/>
        <rFont val="Verdana"/>
        <family val="2"/>
      </rPr>
      <t>2</t>
    </r>
  </si>
  <si>
    <t>3) Calculated only in case of treatment of horses</t>
  </si>
  <si>
    <t>2) Calculated in case of treatment of horses, cats and dogs</t>
  </si>
  <si>
    <r>
      <t xml:space="preserve">Local concentration in soil over 91 days </t>
    </r>
    <r>
      <rPr>
        <vertAlign val="superscript"/>
        <sz val="10"/>
        <color theme="1"/>
        <rFont val="Verdana"/>
        <family val="2"/>
      </rPr>
      <t>3</t>
    </r>
  </si>
  <si>
    <r>
      <t xml:space="preserve">Refined local concentration in soil over 91 days (including degradation) </t>
    </r>
    <r>
      <rPr>
        <vertAlign val="superscript"/>
        <sz val="10"/>
        <color theme="1"/>
        <rFont val="Verdana"/>
        <family val="2"/>
      </rPr>
      <t>3</t>
    </r>
  </si>
  <si>
    <r>
      <rPr>
        <b/>
        <sz val="10"/>
        <color theme="1"/>
        <rFont val="Verdana"/>
        <family val="2"/>
      </rPr>
      <t>Clocal</t>
    </r>
    <r>
      <rPr>
        <b/>
        <vertAlign val="subscript"/>
        <sz val="10"/>
        <color theme="1"/>
        <rFont val="Verdana"/>
        <family val="2"/>
      </rPr>
      <t>soil,1d</t>
    </r>
    <r>
      <rPr>
        <sz val="10"/>
        <color theme="1"/>
        <rFont val="Verdana"/>
        <family val="2"/>
      </rPr>
      <t xml:space="preserve"> = Elocal</t>
    </r>
    <r>
      <rPr>
        <vertAlign val="subscript"/>
        <sz val="10"/>
        <color theme="1"/>
        <rFont val="Verdana"/>
        <family val="2"/>
      </rPr>
      <t>soil</t>
    </r>
    <r>
      <rPr>
        <sz val="10"/>
        <color theme="1"/>
        <rFont val="Verdana"/>
        <family val="2"/>
      </rPr>
      <t xml:space="preserve"> * T</t>
    </r>
    <r>
      <rPr>
        <vertAlign val="subscript"/>
        <sz val="10"/>
        <color theme="1"/>
        <rFont val="Verdana"/>
        <family val="2"/>
      </rPr>
      <t>emission,1d</t>
    </r>
    <r>
      <rPr>
        <sz val="10"/>
        <color theme="1"/>
        <rFont val="Verdana"/>
        <family val="2"/>
      </rPr>
      <t xml:space="preserve"> * 10</t>
    </r>
    <r>
      <rPr>
        <vertAlign val="superscript"/>
        <sz val="10"/>
        <color theme="1"/>
        <rFont val="Verdana"/>
        <family val="2"/>
      </rPr>
      <t>6</t>
    </r>
    <r>
      <rPr>
        <sz val="10"/>
        <color theme="1"/>
        <rFont val="Verdana"/>
        <family val="2"/>
      </rPr>
      <t>/(V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</si>
  <si>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soil,91d</t>
    </r>
    <r>
      <rPr>
        <sz val="10"/>
        <color theme="1"/>
        <rFont val="Verdana"/>
        <family val="2"/>
      </rPr>
      <t xml:space="preserve"> = Elocal</t>
    </r>
    <r>
      <rPr>
        <vertAlign val="subscript"/>
        <sz val="10"/>
        <color theme="1"/>
        <rFont val="Verdana"/>
        <family val="2"/>
      </rPr>
      <t>soil</t>
    </r>
    <r>
      <rPr>
        <sz val="10"/>
        <color theme="1"/>
        <rFont val="Verdana"/>
        <family val="2"/>
      </rPr>
      <t xml:space="preserve"> * T</t>
    </r>
    <r>
      <rPr>
        <vertAlign val="subscript"/>
        <sz val="10"/>
        <color theme="1"/>
        <rFont val="Verdana"/>
        <family val="2"/>
      </rPr>
      <t>emission,91d</t>
    </r>
    <r>
      <rPr>
        <sz val="10"/>
        <color theme="1"/>
        <rFont val="Verdana"/>
        <family val="2"/>
      </rPr>
      <t xml:space="preserve"> * 10</t>
    </r>
    <r>
      <rPr>
        <vertAlign val="superscript"/>
        <sz val="10"/>
        <color theme="1"/>
        <rFont val="Verdana"/>
        <family val="2"/>
      </rPr>
      <t>6</t>
    </r>
    <r>
      <rPr>
        <sz val="10"/>
        <color theme="1"/>
        <rFont val="Verdana"/>
        <family val="2"/>
      </rPr>
      <t>/(V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t>
    </r>
  </si>
  <si>
    <t>Number of horses</t>
  </si>
  <si>
    <r>
      <t>N</t>
    </r>
    <r>
      <rPr>
        <vertAlign val="subscript"/>
        <sz val="10"/>
        <rFont val="Verdana"/>
        <family val="2"/>
      </rPr>
      <t>horses</t>
    </r>
  </si>
  <si>
    <t xml:space="preserve">Fraction released to water by spray drift </t>
  </si>
  <si>
    <r>
      <t>F</t>
    </r>
    <r>
      <rPr>
        <vertAlign val="subscript"/>
        <sz val="10"/>
        <color theme="1"/>
        <rFont val="Verdana"/>
        <family val="2"/>
      </rPr>
      <t>water</t>
    </r>
  </si>
  <si>
    <t>Active substance in the product</t>
  </si>
  <si>
    <t>Fraction of riders treating the complete horse</t>
  </si>
  <si>
    <r>
      <t>F</t>
    </r>
    <r>
      <rPr>
        <vertAlign val="subscript"/>
        <sz val="10"/>
        <color theme="1"/>
        <rFont val="Verdana"/>
        <family val="2"/>
      </rPr>
      <t>rider</t>
    </r>
  </si>
  <si>
    <t>Local emission rate to wastewater</t>
  </si>
  <si>
    <r>
      <rPr>
        <b/>
        <sz val="10"/>
        <color theme="1"/>
        <rFont val="Verdana"/>
        <family val="2"/>
      </rPr>
      <t>Elocal</t>
    </r>
    <r>
      <rPr>
        <b/>
        <vertAlign val="subscript"/>
        <sz val="10"/>
        <color theme="1"/>
        <rFont val="Verdana"/>
        <family val="2"/>
      </rPr>
      <t>water</t>
    </r>
    <r>
      <rPr>
        <vertAlign val="subscript"/>
        <sz val="10"/>
        <color theme="1"/>
        <rFont val="Verdana"/>
        <family val="2"/>
      </rPr>
      <t xml:space="preserve"> </t>
    </r>
    <r>
      <rPr>
        <sz val="10"/>
        <color theme="1"/>
        <rFont val="Verdana"/>
        <family val="2"/>
      </rPr>
      <t>= N</t>
    </r>
    <r>
      <rPr>
        <vertAlign val="subscript"/>
        <sz val="10"/>
        <color theme="1"/>
        <rFont val="Verdana"/>
        <family val="2"/>
      </rPr>
      <t>horses</t>
    </r>
    <r>
      <rPr>
        <sz val="10"/>
        <color theme="1"/>
        <rFont val="Verdana"/>
        <family val="2"/>
      </rPr>
      <t xml:space="preserve"> *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Cform</t>
    </r>
    <r>
      <rPr>
        <vertAlign val="subscript"/>
        <sz val="10"/>
        <color theme="1"/>
        <rFont val="Verdana"/>
        <family val="2"/>
      </rPr>
      <t>weight</t>
    </r>
    <r>
      <rPr>
        <sz val="10"/>
        <color theme="1"/>
        <rFont val="Verdana"/>
        <family val="2"/>
      </rPr>
      <t xml:space="preserve"> * F</t>
    </r>
    <r>
      <rPr>
        <vertAlign val="subscript"/>
        <sz val="10"/>
        <color theme="1"/>
        <rFont val="Verdana"/>
        <family val="2"/>
      </rPr>
      <t xml:space="preserve">rider </t>
    </r>
    <r>
      <rPr>
        <sz val="10"/>
        <color theme="1"/>
        <rFont val="Verdana"/>
        <family val="2"/>
      </rPr>
      <t>* F</t>
    </r>
    <r>
      <rPr>
        <vertAlign val="subscript"/>
        <sz val="10"/>
        <color theme="1"/>
        <rFont val="Verdana"/>
        <family val="2"/>
      </rPr>
      <t>water</t>
    </r>
    <r>
      <rPr>
        <sz val="10"/>
        <color theme="1"/>
        <rFont val="Verdana"/>
        <family val="2"/>
      </rPr>
      <t xml:space="preserve"> * 10</t>
    </r>
    <r>
      <rPr>
        <vertAlign val="superscript"/>
        <sz val="10"/>
        <color theme="1"/>
        <rFont val="Verdana"/>
        <family val="2"/>
      </rPr>
      <t>-9</t>
    </r>
  </si>
  <si>
    <t>Volume of receiving water body</t>
  </si>
  <si>
    <r>
      <t>FLOW</t>
    </r>
    <r>
      <rPr>
        <vertAlign val="subscript"/>
        <sz val="10"/>
        <color theme="1"/>
        <rFont val="Verdana"/>
        <family val="2"/>
      </rPr>
      <t>surfacewater</t>
    </r>
  </si>
  <si>
    <r>
      <t>m</t>
    </r>
    <r>
      <rPr>
        <vertAlign val="superscript"/>
        <sz val="10"/>
        <color theme="1"/>
        <rFont val="Verdana"/>
        <family val="2"/>
      </rPr>
      <t>3</t>
    </r>
    <r>
      <rPr>
        <sz val="10"/>
        <color theme="1"/>
        <rFont val="Verdana"/>
        <family val="2"/>
      </rPr>
      <t>.d</t>
    </r>
    <r>
      <rPr>
        <vertAlign val="superscript"/>
        <sz val="10"/>
        <color theme="1"/>
        <rFont val="Verdana"/>
        <family val="2"/>
      </rPr>
      <t>-1</t>
    </r>
  </si>
  <si>
    <t>Local concentration in surface water</t>
  </si>
  <si>
    <r>
      <t>mg.L</t>
    </r>
    <r>
      <rPr>
        <vertAlign val="superscript"/>
        <sz val="10"/>
        <color theme="1"/>
        <rFont val="Verdana"/>
        <family val="2"/>
      </rPr>
      <t>-1</t>
    </r>
  </si>
  <si>
    <r>
      <rPr>
        <b/>
        <sz val="10"/>
        <color theme="1"/>
        <rFont val="Verdana"/>
        <family val="2"/>
      </rPr>
      <t>Clocal</t>
    </r>
    <r>
      <rPr>
        <b/>
        <vertAlign val="subscript"/>
        <sz val="10"/>
        <color theme="1"/>
        <rFont val="Verdana"/>
        <family val="2"/>
      </rPr>
      <t>water</t>
    </r>
    <r>
      <rPr>
        <sz val="10"/>
        <color theme="1"/>
        <rFont val="Verdana"/>
        <family val="2"/>
      </rPr>
      <t xml:space="preserve"> = Elocal</t>
    </r>
    <r>
      <rPr>
        <vertAlign val="subscript"/>
        <sz val="10"/>
        <color theme="1"/>
        <rFont val="Verdana"/>
        <family val="2"/>
      </rPr>
      <t>water</t>
    </r>
    <r>
      <rPr>
        <sz val="10"/>
        <color theme="1"/>
        <rFont val="Verdana"/>
        <family val="2"/>
      </rPr>
      <t xml:space="preserve"> / FLOW</t>
    </r>
    <r>
      <rPr>
        <vertAlign val="subscript"/>
        <sz val="10"/>
        <color theme="1"/>
        <rFont val="Verdana"/>
        <family val="2"/>
      </rPr>
      <t>surfacewater</t>
    </r>
    <r>
      <rPr>
        <sz val="10"/>
        <color theme="1"/>
        <rFont val="Verdana"/>
        <family val="2"/>
      </rPr>
      <t xml:space="preserve"> * 10</t>
    </r>
    <r>
      <rPr>
        <vertAlign val="superscript"/>
        <sz val="10"/>
        <color theme="1"/>
        <rFont val="Verdana"/>
        <family val="2"/>
      </rPr>
      <t>3</t>
    </r>
  </si>
  <si>
    <r>
      <t>Clocal</t>
    </r>
    <r>
      <rPr>
        <vertAlign val="subscript"/>
        <sz val="10"/>
        <color theme="1"/>
        <rFont val="Verdana"/>
        <family val="2"/>
      </rPr>
      <t>water</t>
    </r>
  </si>
  <si>
    <t>This scenario covers only the use of insect repellents on horses.</t>
  </si>
  <si>
    <t>This scenario covers only the use of insect repellents on cats and dogs.</t>
  </si>
  <si>
    <t xml:space="preserve">Active substance in the product </t>
  </si>
  <si>
    <t xml:space="preserve">Consumption per application </t>
  </si>
  <si>
    <t>Treated area of horse skin</t>
  </si>
  <si>
    <t>Number of horses kept per hectare</t>
  </si>
  <si>
    <r>
      <t>N</t>
    </r>
    <r>
      <rPr>
        <vertAlign val="subscript"/>
        <sz val="10"/>
        <color theme="1"/>
        <rFont val="Verdana"/>
        <family val="2"/>
      </rPr>
      <t>horses</t>
    </r>
  </si>
  <si>
    <t>Number of rollings per day</t>
  </si>
  <si>
    <t>Fraction released to soil by rolling</t>
  </si>
  <si>
    <t>Local emission of the active substance due to rolling</t>
  </si>
  <si>
    <r>
      <t>N</t>
    </r>
    <r>
      <rPr>
        <vertAlign val="subscript"/>
        <sz val="10"/>
        <color theme="1"/>
        <rFont val="Verdana"/>
        <family val="2"/>
      </rPr>
      <t>rolling</t>
    </r>
  </si>
  <si>
    <r>
      <rPr>
        <b/>
        <sz val="10"/>
        <color theme="1"/>
        <rFont val="Verdana"/>
        <family val="2"/>
      </rPr>
      <t>Elocal</t>
    </r>
    <r>
      <rPr>
        <b/>
        <vertAlign val="subscript"/>
        <sz val="10"/>
        <color theme="1"/>
        <rFont val="Verdana"/>
        <family val="2"/>
      </rPr>
      <t>soil</t>
    </r>
    <r>
      <rPr>
        <sz val="10"/>
        <color theme="1"/>
        <rFont val="Verdana"/>
        <family val="2"/>
      </rPr>
      <t xml:space="preserve"> =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Cform</t>
    </r>
    <r>
      <rPr>
        <vertAlign val="subscript"/>
        <sz val="10"/>
        <color theme="1"/>
        <rFont val="Verdana"/>
        <family val="2"/>
      </rPr>
      <t>weight</t>
    </r>
    <r>
      <rPr>
        <sz val="10"/>
        <color theme="1"/>
        <rFont val="Verdana"/>
        <family val="2"/>
      </rPr>
      <t xml:space="preserve"> * N</t>
    </r>
    <r>
      <rPr>
        <vertAlign val="subscript"/>
        <sz val="10"/>
        <color theme="1"/>
        <rFont val="Verdana"/>
        <family val="2"/>
      </rPr>
      <t>horses</t>
    </r>
    <r>
      <rPr>
        <sz val="10"/>
        <color theme="1"/>
        <rFont val="Verdana"/>
        <family val="2"/>
      </rPr>
      <t xml:space="preserve"> * N</t>
    </r>
    <r>
      <rPr>
        <vertAlign val="subscript"/>
        <sz val="10"/>
        <color theme="1"/>
        <rFont val="Verdana"/>
        <family val="2"/>
      </rPr>
      <t>rolling</t>
    </r>
    <r>
      <rPr>
        <sz val="10"/>
        <color theme="1"/>
        <rFont val="Verdana"/>
        <family val="2"/>
      </rPr>
      <t xml:space="preserve"> * F</t>
    </r>
    <r>
      <rPr>
        <vertAlign val="subscript"/>
        <sz val="10"/>
        <color theme="1"/>
        <rFont val="Verdana"/>
        <family val="2"/>
      </rPr>
      <t>soil</t>
    </r>
    <r>
      <rPr>
        <sz val="10"/>
        <color theme="1"/>
        <rFont val="Verdana"/>
        <family val="2"/>
      </rPr>
      <t xml:space="preserve"> * 10</t>
    </r>
    <r>
      <rPr>
        <vertAlign val="superscript"/>
        <sz val="10"/>
        <color theme="1"/>
        <rFont val="Verdana"/>
        <family val="2"/>
      </rPr>
      <t>-9</t>
    </r>
  </si>
  <si>
    <t xml:space="preserve">Fraction released to soil </t>
  </si>
  <si>
    <t>Fraction of riders hosing their horses</t>
  </si>
  <si>
    <r>
      <t>F</t>
    </r>
    <r>
      <rPr>
        <vertAlign val="subscript"/>
        <sz val="10"/>
        <color theme="1"/>
        <rFont val="Verdana"/>
        <family val="2"/>
      </rPr>
      <t>rider,hosing</t>
    </r>
  </si>
  <si>
    <t>Local emission rate to soil</t>
  </si>
  <si>
    <r>
      <rPr>
        <b/>
        <sz val="10"/>
        <color theme="1"/>
        <rFont val="Verdana"/>
        <family val="2"/>
      </rPr>
      <t>Elocal</t>
    </r>
    <r>
      <rPr>
        <b/>
        <vertAlign val="subscript"/>
        <sz val="10"/>
        <color theme="1"/>
        <rFont val="Verdana"/>
        <family val="2"/>
      </rPr>
      <t>soil</t>
    </r>
    <r>
      <rPr>
        <vertAlign val="subscript"/>
        <sz val="10"/>
        <color theme="1"/>
        <rFont val="Verdana"/>
        <family val="2"/>
      </rPr>
      <t xml:space="preserve"> </t>
    </r>
    <r>
      <rPr>
        <sz val="10"/>
        <color theme="1"/>
        <rFont val="Verdana"/>
        <family val="2"/>
      </rPr>
      <t>= N</t>
    </r>
    <r>
      <rPr>
        <vertAlign val="subscript"/>
        <sz val="10"/>
        <color theme="1"/>
        <rFont val="Verdana"/>
        <family val="2"/>
      </rPr>
      <t>horses</t>
    </r>
    <r>
      <rPr>
        <sz val="10"/>
        <color theme="1"/>
        <rFont val="Verdana"/>
        <family val="2"/>
      </rPr>
      <t xml:space="preserve"> *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Cform</t>
    </r>
    <r>
      <rPr>
        <vertAlign val="subscript"/>
        <sz val="10"/>
        <color theme="1"/>
        <rFont val="Verdana"/>
        <family val="2"/>
      </rPr>
      <t>weight</t>
    </r>
    <r>
      <rPr>
        <sz val="10"/>
        <color theme="1"/>
        <rFont val="Verdana"/>
        <family val="2"/>
      </rPr>
      <t xml:space="preserve"> * F</t>
    </r>
    <r>
      <rPr>
        <vertAlign val="subscript"/>
        <sz val="10"/>
        <color theme="1"/>
        <rFont val="Verdana"/>
        <family val="2"/>
      </rPr>
      <t xml:space="preserve">rider,hosing </t>
    </r>
    <r>
      <rPr>
        <sz val="10"/>
        <color theme="1"/>
        <rFont val="Verdana"/>
        <family val="2"/>
      </rPr>
      <t>* F</t>
    </r>
    <r>
      <rPr>
        <vertAlign val="subscript"/>
        <sz val="10"/>
        <color theme="1"/>
        <rFont val="Verdana"/>
        <family val="2"/>
      </rPr>
      <t>soil</t>
    </r>
    <r>
      <rPr>
        <sz val="10"/>
        <color theme="1"/>
        <rFont val="Verdana"/>
        <family val="2"/>
      </rPr>
      <t xml:space="preserve"> * 10</t>
    </r>
    <r>
      <rPr>
        <vertAlign val="superscript"/>
        <sz val="10"/>
        <color theme="1"/>
        <rFont val="Verdana"/>
        <family val="2"/>
      </rPr>
      <t>-9</t>
    </r>
  </si>
  <si>
    <t>Quantity of product applied</t>
  </si>
  <si>
    <r>
      <t>Q</t>
    </r>
    <r>
      <rPr>
        <vertAlign val="subscript"/>
        <sz val="10"/>
        <rFont val="Verdana"/>
        <family val="2"/>
      </rPr>
      <t>prod</t>
    </r>
  </si>
  <si>
    <r>
      <t>kg.m</t>
    </r>
    <r>
      <rPr>
        <vertAlign val="superscript"/>
        <sz val="10"/>
        <rFont val="Verdana"/>
        <family val="2"/>
      </rPr>
      <t>-2</t>
    </r>
  </si>
  <si>
    <t>Fraction of active substance in the commercial product</t>
  </si>
  <si>
    <r>
      <t>F</t>
    </r>
    <r>
      <rPr>
        <vertAlign val="subscript"/>
        <sz val="10"/>
        <color theme="1"/>
        <rFont val="Verdana"/>
        <family val="2"/>
      </rPr>
      <t>AI</t>
    </r>
  </si>
  <si>
    <t>Number of applications per day per building</t>
  </si>
  <si>
    <r>
      <t>N</t>
    </r>
    <r>
      <rPr>
        <vertAlign val="subscript"/>
        <sz val="10"/>
        <color theme="1"/>
        <rFont val="Verdana"/>
        <family val="2"/>
      </rPr>
      <t>app,building</t>
    </r>
  </si>
  <si>
    <t>Fraction emitted to air</t>
  </si>
  <si>
    <t>Fraction emitted to applicator</t>
  </si>
  <si>
    <t>Fraction emitted to floor</t>
  </si>
  <si>
    <t>Fraction emitted to treated surfaces</t>
  </si>
  <si>
    <t xml:space="preserve">Area treated with the product </t>
  </si>
  <si>
    <r>
      <t>F</t>
    </r>
    <r>
      <rPr>
        <vertAlign val="subscript"/>
        <sz val="10"/>
        <color theme="1"/>
        <rFont val="Verdana"/>
        <family val="2"/>
      </rPr>
      <t>application,air</t>
    </r>
  </si>
  <si>
    <r>
      <t>F</t>
    </r>
    <r>
      <rPr>
        <vertAlign val="subscript"/>
        <sz val="10"/>
        <color theme="1"/>
        <rFont val="Verdana"/>
        <family val="2"/>
      </rPr>
      <t>application,applicator</t>
    </r>
  </si>
  <si>
    <r>
      <t>F</t>
    </r>
    <r>
      <rPr>
        <vertAlign val="subscript"/>
        <sz val="10"/>
        <color theme="1"/>
        <rFont val="Verdana"/>
        <family val="2"/>
      </rPr>
      <t>application,floor</t>
    </r>
  </si>
  <si>
    <r>
      <t>F</t>
    </r>
    <r>
      <rPr>
        <vertAlign val="subscript"/>
        <sz val="10"/>
        <color theme="1"/>
        <rFont val="Verdana"/>
        <family val="2"/>
      </rPr>
      <t>application,treated</t>
    </r>
  </si>
  <si>
    <r>
      <t>AREA</t>
    </r>
    <r>
      <rPr>
        <vertAlign val="subscript"/>
        <sz val="10"/>
        <color theme="1"/>
        <rFont val="Verdana"/>
        <family val="2"/>
      </rPr>
      <t>treated</t>
    </r>
  </si>
  <si>
    <t>Type of treatment</t>
  </si>
  <si>
    <t>Spot treatment</t>
  </si>
  <si>
    <t>Barrier treatment</t>
  </si>
  <si>
    <t>AREA treated with the product (m2)</t>
  </si>
  <si>
    <t>Emission to air during the application step</t>
  </si>
  <si>
    <t>Emission to applicator during the application step</t>
  </si>
  <si>
    <t>Emission to floor during the application step</t>
  </si>
  <si>
    <t>Emission to treated surfaces during the application step</t>
  </si>
  <si>
    <r>
      <t>E</t>
    </r>
    <r>
      <rPr>
        <vertAlign val="subscript"/>
        <sz val="10"/>
        <color theme="1"/>
        <rFont val="Verdana"/>
        <family val="2"/>
      </rPr>
      <t>application,air</t>
    </r>
  </si>
  <si>
    <r>
      <t>E</t>
    </r>
    <r>
      <rPr>
        <vertAlign val="subscript"/>
        <sz val="10"/>
        <color theme="1"/>
        <rFont val="Verdana"/>
        <family val="2"/>
      </rPr>
      <t>application,applicator</t>
    </r>
  </si>
  <si>
    <r>
      <t>E</t>
    </r>
    <r>
      <rPr>
        <vertAlign val="subscript"/>
        <sz val="10"/>
        <color theme="1"/>
        <rFont val="Verdana"/>
        <family val="2"/>
      </rPr>
      <t>application,floor</t>
    </r>
  </si>
  <si>
    <r>
      <t>E</t>
    </r>
    <r>
      <rPr>
        <vertAlign val="subscript"/>
        <sz val="10"/>
        <color theme="1"/>
        <rFont val="Verdana"/>
        <family val="2"/>
      </rPr>
      <t>application,treated</t>
    </r>
  </si>
  <si>
    <r>
      <rPr>
        <b/>
        <sz val="10"/>
        <color theme="1"/>
        <rFont val="Verdana"/>
        <family val="2"/>
      </rPr>
      <t>E</t>
    </r>
    <r>
      <rPr>
        <b/>
        <vertAlign val="subscript"/>
        <sz val="10"/>
        <color theme="1"/>
        <rFont val="Verdana"/>
        <family val="2"/>
      </rPr>
      <t>application,air</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t>
    </r>
    <r>
      <rPr>
        <sz val="10"/>
        <color theme="1"/>
        <rFont val="Verdana"/>
        <family val="2"/>
      </rPr>
      <t xml:space="preserve"> * N</t>
    </r>
    <r>
      <rPr>
        <vertAlign val="subscript"/>
        <sz val="10"/>
        <color theme="1"/>
        <rFont val="Verdana"/>
        <family val="2"/>
      </rPr>
      <t>appl,building</t>
    </r>
    <r>
      <rPr>
        <sz val="10"/>
        <color theme="1"/>
        <rFont val="Verdana"/>
        <family val="2"/>
      </rPr>
      <t xml:space="preserve"> * F</t>
    </r>
    <r>
      <rPr>
        <vertAlign val="subscript"/>
        <sz val="10"/>
        <color theme="1"/>
        <rFont val="Verdana"/>
        <family val="2"/>
      </rPr>
      <t>application,air</t>
    </r>
  </si>
  <si>
    <r>
      <rPr>
        <b/>
        <sz val="10"/>
        <color theme="1"/>
        <rFont val="Verdana"/>
        <family val="2"/>
      </rPr>
      <t>E</t>
    </r>
    <r>
      <rPr>
        <b/>
        <vertAlign val="subscript"/>
        <sz val="10"/>
        <color theme="1"/>
        <rFont val="Verdana"/>
        <family val="2"/>
      </rPr>
      <t>application,applicator</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t>
    </r>
    <r>
      <rPr>
        <sz val="10"/>
        <color theme="1"/>
        <rFont val="Verdana"/>
        <family val="2"/>
      </rPr>
      <t xml:space="preserve"> * N</t>
    </r>
    <r>
      <rPr>
        <vertAlign val="subscript"/>
        <sz val="10"/>
        <color theme="1"/>
        <rFont val="Verdana"/>
        <family val="2"/>
      </rPr>
      <t>appl,building</t>
    </r>
    <r>
      <rPr>
        <sz val="10"/>
        <color theme="1"/>
        <rFont val="Verdana"/>
        <family val="2"/>
      </rPr>
      <t xml:space="preserve"> * F</t>
    </r>
    <r>
      <rPr>
        <vertAlign val="subscript"/>
        <sz val="10"/>
        <color theme="1"/>
        <rFont val="Verdana"/>
        <family val="2"/>
      </rPr>
      <t>application,applicator</t>
    </r>
  </si>
  <si>
    <r>
      <rPr>
        <b/>
        <sz val="10"/>
        <color theme="1"/>
        <rFont val="Verdana"/>
        <family val="2"/>
      </rPr>
      <t>E</t>
    </r>
    <r>
      <rPr>
        <b/>
        <vertAlign val="subscript"/>
        <sz val="10"/>
        <color theme="1"/>
        <rFont val="Verdana"/>
        <family val="2"/>
      </rPr>
      <t>application,floor</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t>
    </r>
    <r>
      <rPr>
        <sz val="10"/>
        <color theme="1"/>
        <rFont val="Verdana"/>
        <family val="2"/>
      </rPr>
      <t xml:space="preserve"> * N</t>
    </r>
    <r>
      <rPr>
        <vertAlign val="subscript"/>
        <sz val="10"/>
        <color theme="1"/>
        <rFont val="Verdana"/>
        <family val="2"/>
      </rPr>
      <t>appl,building</t>
    </r>
    <r>
      <rPr>
        <sz val="10"/>
        <color theme="1"/>
        <rFont val="Verdana"/>
        <family val="2"/>
      </rPr>
      <t xml:space="preserve"> * F</t>
    </r>
    <r>
      <rPr>
        <vertAlign val="subscript"/>
        <sz val="10"/>
        <color theme="1"/>
        <rFont val="Verdana"/>
        <family val="2"/>
      </rPr>
      <t>application,floor</t>
    </r>
  </si>
  <si>
    <r>
      <rPr>
        <b/>
        <sz val="10"/>
        <color theme="1"/>
        <rFont val="Verdana"/>
        <family val="2"/>
      </rPr>
      <t>E</t>
    </r>
    <r>
      <rPr>
        <b/>
        <vertAlign val="subscript"/>
        <sz val="10"/>
        <color theme="1"/>
        <rFont val="Verdana"/>
        <family val="2"/>
      </rPr>
      <t>application,treated</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t>
    </r>
    <r>
      <rPr>
        <sz val="10"/>
        <color theme="1"/>
        <rFont val="Verdana"/>
        <family val="2"/>
      </rPr>
      <t xml:space="preserve"> * N</t>
    </r>
    <r>
      <rPr>
        <vertAlign val="subscript"/>
        <sz val="10"/>
        <color theme="1"/>
        <rFont val="Verdana"/>
        <family val="2"/>
      </rPr>
      <t>appl,building</t>
    </r>
    <r>
      <rPr>
        <sz val="10"/>
        <color theme="1"/>
        <rFont val="Verdana"/>
        <family val="2"/>
      </rPr>
      <t xml:space="preserve"> * F</t>
    </r>
    <r>
      <rPr>
        <vertAlign val="subscript"/>
        <sz val="10"/>
        <color theme="1"/>
        <rFont val="Verdana"/>
        <family val="2"/>
      </rPr>
      <t>application,treated</t>
    </r>
  </si>
  <si>
    <t xml:space="preserve">Calculated above </t>
  </si>
  <si>
    <t>Fraction emitted to wastewater from applicator after the application</t>
  </si>
  <si>
    <r>
      <t>F</t>
    </r>
    <r>
      <rPr>
        <vertAlign val="subscript"/>
        <sz val="10"/>
        <color theme="1"/>
        <rFont val="Verdana"/>
        <family val="2"/>
      </rPr>
      <t>applicator,ww</t>
    </r>
  </si>
  <si>
    <t>Fraction emitted to wastewater during the cleaning step</t>
  </si>
  <si>
    <r>
      <t>F</t>
    </r>
    <r>
      <rPr>
        <vertAlign val="subscript"/>
        <sz val="10"/>
        <color theme="1"/>
        <rFont val="Verdana"/>
        <family val="2"/>
      </rPr>
      <t>ww</t>
    </r>
  </si>
  <si>
    <t>Cleaning efficacy</t>
  </si>
  <si>
    <r>
      <t>F</t>
    </r>
    <r>
      <rPr>
        <vertAlign val="subscript"/>
        <sz val="10"/>
        <color theme="1"/>
        <rFont val="Verdana"/>
        <family val="2"/>
      </rPr>
      <t>CE</t>
    </r>
  </si>
  <si>
    <t>Number of houses contributing to the same sewage treatment plant</t>
  </si>
  <si>
    <r>
      <t>N</t>
    </r>
    <r>
      <rPr>
        <vertAlign val="subscript"/>
        <sz val="10"/>
        <color theme="1"/>
        <rFont val="Verdana"/>
        <family val="2"/>
      </rPr>
      <t>houses</t>
    </r>
  </si>
  <si>
    <t>Simultaneity factor</t>
  </si>
  <si>
    <r>
      <t>F</t>
    </r>
    <r>
      <rPr>
        <vertAlign val="subscript"/>
        <sz val="10"/>
        <color theme="1"/>
        <rFont val="Verdana"/>
        <family val="2"/>
      </rPr>
      <t>simultaneity</t>
    </r>
  </si>
  <si>
    <t>Emission from applicator to wastewater during the cleaning step</t>
  </si>
  <si>
    <t>Emission from floor/treated to wastewater during the cleaning step</t>
  </si>
  <si>
    <r>
      <t>E</t>
    </r>
    <r>
      <rPr>
        <vertAlign val="subscript"/>
        <sz val="10"/>
        <color theme="1"/>
        <rFont val="Verdana"/>
        <family val="2"/>
      </rPr>
      <t>applicator,ww</t>
    </r>
  </si>
  <si>
    <r>
      <t>E</t>
    </r>
    <r>
      <rPr>
        <vertAlign val="subscript"/>
        <sz val="10"/>
        <color theme="1"/>
        <rFont val="Verdana"/>
        <family val="2"/>
      </rPr>
      <t>treated,ww</t>
    </r>
  </si>
  <si>
    <t>Combined emission from floor/treated and applicator to wastewater during the cleaning step for one house</t>
  </si>
  <si>
    <r>
      <t>E</t>
    </r>
    <r>
      <rPr>
        <vertAlign val="subscript"/>
        <sz val="10"/>
        <color theme="1"/>
        <rFont val="Verdana"/>
        <family val="2"/>
      </rPr>
      <t>ww</t>
    </r>
  </si>
  <si>
    <t>Quantity of product contained in the diffuser</t>
  </si>
  <si>
    <t>Number of diffusers</t>
  </si>
  <si>
    <r>
      <t>N</t>
    </r>
    <r>
      <rPr>
        <vertAlign val="subscript"/>
        <sz val="10"/>
        <color theme="1"/>
        <rFont val="Verdana"/>
        <family val="2"/>
      </rPr>
      <t>diffuser</t>
    </r>
  </si>
  <si>
    <t>Maximum duration of use of the diffuser</t>
  </si>
  <si>
    <t>h</t>
  </si>
  <si>
    <r>
      <t>T</t>
    </r>
    <r>
      <rPr>
        <vertAlign val="subscript"/>
        <sz val="10"/>
        <color theme="1"/>
        <rFont val="Verdana"/>
        <family val="2"/>
      </rPr>
      <t>MAX</t>
    </r>
  </si>
  <si>
    <t>Duration of use per day</t>
  </si>
  <si>
    <t xml:space="preserve">Electrical </t>
  </si>
  <si>
    <t>Passive</t>
  </si>
  <si>
    <t>h/d</t>
  </si>
  <si>
    <t>Fraction emitted to air during use</t>
  </si>
  <si>
    <t>Fraction emitted to floor during use</t>
  </si>
  <si>
    <t>Emission to air during the use of the diffuser</t>
  </si>
  <si>
    <r>
      <rPr>
        <b/>
        <sz val="10"/>
        <color theme="1"/>
        <rFont val="Verdana"/>
        <family val="2"/>
      </rPr>
      <t>E</t>
    </r>
    <r>
      <rPr>
        <b/>
        <vertAlign val="subscript"/>
        <sz val="10"/>
        <color theme="1"/>
        <rFont val="Verdana"/>
        <family val="2"/>
      </rPr>
      <t>application,air</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N</t>
    </r>
    <r>
      <rPr>
        <vertAlign val="subscript"/>
        <sz val="10"/>
        <color theme="1"/>
        <rFont val="Verdana"/>
        <family val="2"/>
      </rPr>
      <t xml:space="preserve">diffuser </t>
    </r>
    <r>
      <rPr>
        <sz val="10"/>
        <color theme="1"/>
        <rFont val="Verdana"/>
        <family val="2"/>
      </rPr>
      <t>* (T</t>
    </r>
    <r>
      <rPr>
        <vertAlign val="subscript"/>
        <sz val="10"/>
        <color theme="1"/>
        <rFont val="Verdana"/>
        <family val="2"/>
      </rPr>
      <t>day</t>
    </r>
    <r>
      <rPr>
        <sz val="10"/>
        <color theme="1"/>
        <rFont val="Verdana"/>
        <family val="2"/>
      </rPr>
      <t xml:space="preserve"> / T</t>
    </r>
    <r>
      <rPr>
        <vertAlign val="subscript"/>
        <sz val="10"/>
        <color theme="1"/>
        <rFont val="Verdana"/>
        <family val="2"/>
      </rPr>
      <t>MAX</t>
    </r>
    <r>
      <rPr>
        <sz val="10"/>
        <color theme="1"/>
        <rFont val="Verdana"/>
        <family val="2"/>
      </rPr>
      <t>) * F</t>
    </r>
    <r>
      <rPr>
        <vertAlign val="subscript"/>
        <sz val="10"/>
        <color theme="1"/>
        <rFont val="Verdana"/>
        <family val="2"/>
      </rPr>
      <t>application,air</t>
    </r>
    <r>
      <rPr>
        <sz val="10"/>
        <color theme="1"/>
        <rFont val="Verdana"/>
        <family val="2"/>
      </rPr>
      <t xml:space="preserve"> * 10</t>
    </r>
    <r>
      <rPr>
        <vertAlign val="superscript"/>
        <sz val="10"/>
        <color theme="1"/>
        <rFont val="Verdana"/>
        <family val="2"/>
      </rPr>
      <t>-3</t>
    </r>
  </si>
  <si>
    <r>
      <rPr>
        <b/>
        <sz val="10"/>
        <color theme="1"/>
        <rFont val="Verdana"/>
        <family val="2"/>
      </rPr>
      <t>E</t>
    </r>
    <r>
      <rPr>
        <b/>
        <vertAlign val="subscript"/>
        <sz val="10"/>
        <color theme="1"/>
        <rFont val="Verdana"/>
        <family val="2"/>
      </rPr>
      <t>application,floor</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N</t>
    </r>
    <r>
      <rPr>
        <vertAlign val="subscript"/>
        <sz val="10"/>
        <color theme="1"/>
        <rFont val="Verdana"/>
        <family val="2"/>
      </rPr>
      <t xml:space="preserve">diffuser </t>
    </r>
    <r>
      <rPr>
        <sz val="10"/>
        <color theme="1"/>
        <rFont val="Verdana"/>
        <family val="2"/>
      </rPr>
      <t>* (T</t>
    </r>
    <r>
      <rPr>
        <vertAlign val="subscript"/>
        <sz val="10"/>
        <color theme="1"/>
        <rFont val="Verdana"/>
        <family val="2"/>
      </rPr>
      <t>day</t>
    </r>
    <r>
      <rPr>
        <sz val="10"/>
        <color theme="1"/>
        <rFont val="Verdana"/>
        <family val="2"/>
      </rPr>
      <t xml:space="preserve"> / T</t>
    </r>
    <r>
      <rPr>
        <vertAlign val="subscript"/>
        <sz val="10"/>
        <color theme="1"/>
        <rFont val="Verdana"/>
        <family val="2"/>
      </rPr>
      <t>MAX</t>
    </r>
    <r>
      <rPr>
        <sz val="10"/>
        <color theme="1"/>
        <rFont val="Verdana"/>
        <family val="2"/>
      </rPr>
      <t>) * F</t>
    </r>
    <r>
      <rPr>
        <vertAlign val="subscript"/>
        <sz val="10"/>
        <color theme="1"/>
        <rFont val="Verdana"/>
        <family val="2"/>
      </rPr>
      <t>application,floor</t>
    </r>
    <r>
      <rPr>
        <sz val="10"/>
        <color theme="1"/>
        <rFont val="Verdana"/>
        <family val="2"/>
      </rPr>
      <t xml:space="preserve"> * 10</t>
    </r>
    <r>
      <rPr>
        <vertAlign val="superscript"/>
        <sz val="10"/>
        <color theme="1"/>
        <rFont val="Verdana"/>
        <family val="2"/>
      </rPr>
      <t>-3</t>
    </r>
  </si>
  <si>
    <t>Emission from floor to wastewater during the cleaning step for one house</t>
  </si>
  <si>
    <r>
      <rPr>
        <b/>
        <sz val="10"/>
        <color theme="1"/>
        <rFont val="Verdana"/>
        <family val="2"/>
      </rPr>
      <t>E</t>
    </r>
    <r>
      <rPr>
        <b/>
        <vertAlign val="subscript"/>
        <sz val="10"/>
        <color theme="1"/>
        <rFont val="Verdana"/>
        <family val="2"/>
      </rPr>
      <t>treated,WW</t>
    </r>
    <r>
      <rPr>
        <sz val="10"/>
        <color theme="1"/>
        <rFont val="Verdana"/>
        <family val="2"/>
      </rPr>
      <t xml:space="preserve"> (corresponding to E</t>
    </r>
    <r>
      <rPr>
        <vertAlign val="subscript"/>
        <sz val="10"/>
        <color theme="1"/>
        <rFont val="Verdana"/>
        <family val="2"/>
      </rPr>
      <t>WW</t>
    </r>
    <r>
      <rPr>
        <sz val="10"/>
        <color theme="1"/>
        <rFont val="Verdana"/>
        <family val="2"/>
      </rPr>
      <t>) = E</t>
    </r>
    <r>
      <rPr>
        <vertAlign val="subscript"/>
        <sz val="10"/>
        <color theme="1"/>
        <rFont val="Verdana"/>
        <family val="2"/>
      </rPr>
      <t>application,floor</t>
    </r>
    <r>
      <rPr>
        <sz val="10"/>
        <color theme="1"/>
        <rFont val="Verdana"/>
        <family val="2"/>
      </rPr>
      <t xml:space="preserve"> * F</t>
    </r>
    <r>
      <rPr>
        <vertAlign val="subscript"/>
        <sz val="10"/>
        <color theme="1"/>
        <rFont val="Verdana"/>
        <family val="2"/>
      </rPr>
      <t>WW</t>
    </r>
    <r>
      <rPr>
        <sz val="10"/>
        <color theme="1"/>
        <rFont val="Verdana"/>
        <family val="2"/>
      </rPr>
      <t xml:space="preserve"> * F</t>
    </r>
    <r>
      <rPr>
        <vertAlign val="subscript"/>
        <sz val="10"/>
        <color theme="1"/>
        <rFont val="Verdana"/>
        <family val="2"/>
      </rPr>
      <t>CE</t>
    </r>
  </si>
  <si>
    <r>
      <rPr>
        <b/>
        <sz val="10"/>
        <color theme="1"/>
        <rFont val="Verdana"/>
        <family val="2"/>
      </rPr>
      <t>Elocal</t>
    </r>
    <r>
      <rPr>
        <b/>
        <vertAlign val="subscript"/>
        <sz val="10"/>
        <color theme="1"/>
        <rFont val="Verdana"/>
        <family val="2"/>
      </rPr>
      <t>water</t>
    </r>
    <r>
      <rPr>
        <b/>
        <sz val="10"/>
        <color theme="1"/>
        <rFont val="Verdana"/>
        <family val="2"/>
      </rPr>
      <t xml:space="preserve"> =</t>
    </r>
    <r>
      <rPr>
        <sz val="10"/>
        <color theme="1"/>
        <rFont val="Verdana"/>
        <family val="2"/>
      </rPr>
      <t xml:space="preserve"> E</t>
    </r>
    <r>
      <rPr>
        <vertAlign val="subscript"/>
        <sz val="10"/>
        <color theme="1"/>
        <rFont val="Verdana"/>
        <family val="2"/>
      </rPr>
      <t>treated,WW</t>
    </r>
    <r>
      <rPr>
        <sz val="10"/>
        <color theme="1"/>
        <rFont val="Verdana"/>
        <family val="2"/>
      </rPr>
      <t xml:space="preserve"> * N</t>
    </r>
    <r>
      <rPr>
        <vertAlign val="subscript"/>
        <sz val="10"/>
        <color theme="1"/>
        <rFont val="Verdana"/>
        <family val="2"/>
      </rPr>
      <t>houses</t>
    </r>
    <r>
      <rPr>
        <sz val="10"/>
        <color theme="1"/>
        <rFont val="Verdana"/>
        <family val="2"/>
      </rPr>
      <t xml:space="preserve"> * F</t>
    </r>
    <r>
      <rPr>
        <vertAlign val="subscript"/>
        <sz val="10"/>
        <color theme="1"/>
        <rFont val="Verdana"/>
        <family val="2"/>
      </rPr>
      <t>simultaneity</t>
    </r>
  </si>
  <si>
    <t>Relevant tonnage in the EU for this application</t>
  </si>
  <si>
    <t>TONNAGE</t>
  </si>
  <si>
    <r>
      <t>t.yr</t>
    </r>
    <r>
      <rPr>
        <vertAlign val="superscript"/>
        <sz val="10"/>
        <color theme="1"/>
        <rFont val="Verdana"/>
        <family val="2"/>
      </rPr>
      <t>-1</t>
    </r>
  </si>
  <si>
    <t>Fraction for the region</t>
  </si>
  <si>
    <r>
      <t>Fprodvol</t>
    </r>
    <r>
      <rPr>
        <vertAlign val="subscript"/>
        <sz val="10"/>
        <color theme="1"/>
        <rFont val="Verdana"/>
        <family val="2"/>
      </rPr>
      <t>reg</t>
    </r>
  </si>
  <si>
    <t>TONNAGEreg</t>
  </si>
  <si>
    <r>
      <t>Fmainsource</t>
    </r>
    <r>
      <rPr>
        <vertAlign val="subscript"/>
        <sz val="10"/>
        <color theme="1"/>
        <rFont val="Verdana"/>
        <family val="2"/>
      </rPr>
      <t xml:space="preserve">4 </t>
    </r>
    <r>
      <rPr>
        <vertAlign val="superscript"/>
        <sz val="10"/>
        <color theme="1"/>
        <rFont val="Verdana"/>
        <family val="2"/>
      </rPr>
      <t>2</t>
    </r>
  </si>
  <si>
    <t>2) The subscript "4" refers to life-cycle stage "private use"</t>
  </si>
  <si>
    <t>Fraction of the main source (local sewage treatment plant)</t>
  </si>
  <si>
    <t xml:space="preserve">Fraction released to air </t>
  </si>
  <si>
    <r>
      <t>F</t>
    </r>
    <r>
      <rPr>
        <vertAlign val="subscript"/>
        <sz val="10"/>
        <color theme="1"/>
        <rFont val="Verdana"/>
        <family val="2"/>
      </rPr>
      <t>4,air</t>
    </r>
  </si>
  <si>
    <t xml:space="preserve">Fraction released to wastewater </t>
  </si>
  <si>
    <r>
      <t>F</t>
    </r>
    <r>
      <rPr>
        <vertAlign val="subscript"/>
        <sz val="10"/>
        <color theme="1"/>
        <rFont val="Verdana"/>
        <family val="2"/>
      </rPr>
      <t>4,water</t>
    </r>
  </si>
  <si>
    <t xml:space="preserve">D/O </t>
  </si>
  <si>
    <t>Number of emission days for life-cycle stage 4</t>
  </si>
  <si>
    <r>
      <t>T</t>
    </r>
    <r>
      <rPr>
        <vertAlign val="subscript"/>
        <sz val="10"/>
        <color theme="1"/>
        <rFont val="Verdana"/>
        <family val="2"/>
      </rPr>
      <t>emission4</t>
    </r>
  </si>
  <si>
    <r>
      <t>d.yr</t>
    </r>
    <r>
      <rPr>
        <vertAlign val="superscript"/>
        <sz val="10"/>
        <rFont val="Verdana"/>
        <family val="2"/>
      </rPr>
      <t>-1</t>
    </r>
  </si>
  <si>
    <t xml:space="preserve">Relevant tonnage in the region for this application </t>
  </si>
  <si>
    <r>
      <rPr>
        <b/>
        <sz val="10"/>
        <color theme="1"/>
        <rFont val="Verdana"/>
        <family val="2"/>
      </rPr>
      <t>TONNAGEreg =</t>
    </r>
    <r>
      <rPr>
        <sz val="10"/>
        <color theme="1"/>
        <rFont val="Verdana"/>
        <family val="2"/>
      </rPr>
      <t xml:space="preserve"> Fprodvol</t>
    </r>
    <r>
      <rPr>
        <vertAlign val="subscript"/>
        <sz val="10"/>
        <color theme="1"/>
        <rFont val="Verdana"/>
        <family val="2"/>
      </rPr>
      <t>reg</t>
    </r>
    <r>
      <rPr>
        <sz val="10"/>
        <color theme="1"/>
        <rFont val="Verdana"/>
        <family val="2"/>
      </rPr>
      <t xml:space="preserve"> * TONNAGE</t>
    </r>
  </si>
  <si>
    <r>
      <t>Elocal</t>
    </r>
    <r>
      <rPr>
        <vertAlign val="subscript"/>
        <sz val="10"/>
        <color theme="1"/>
        <rFont val="Verdana"/>
        <family val="2"/>
      </rPr>
      <t>4,water</t>
    </r>
  </si>
  <si>
    <r>
      <rPr>
        <b/>
        <sz val="10"/>
        <color theme="1"/>
        <rFont val="Verdana"/>
        <family val="2"/>
      </rPr>
      <t>Elocal</t>
    </r>
    <r>
      <rPr>
        <b/>
        <vertAlign val="subscript"/>
        <sz val="10"/>
        <color theme="1"/>
        <rFont val="Verdana"/>
        <family val="2"/>
      </rPr>
      <t>4,water</t>
    </r>
    <r>
      <rPr>
        <b/>
        <sz val="10"/>
        <color theme="1"/>
        <rFont val="Verdana"/>
        <family val="2"/>
      </rPr>
      <t xml:space="preserve"> </t>
    </r>
    <r>
      <rPr>
        <sz val="10"/>
        <color theme="1"/>
        <rFont val="Verdana"/>
        <family val="2"/>
      </rPr>
      <t>= TONNAGEreg * 1000 * Fmainsource</t>
    </r>
    <r>
      <rPr>
        <vertAlign val="subscript"/>
        <sz val="10"/>
        <color theme="1"/>
        <rFont val="Verdana"/>
        <family val="2"/>
      </rPr>
      <t>4</t>
    </r>
    <r>
      <rPr>
        <sz val="10"/>
        <color theme="1"/>
        <rFont val="Verdana"/>
        <family val="2"/>
      </rPr>
      <t xml:space="preserve"> * F</t>
    </r>
    <r>
      <rPr>
        <vertAlign val="subscript"/>
        <sz val="10"/>
        <color theme="1"/>
        <rFont val="Verdana"/>
        <family val="2"/>
      </rPr>
      <t>4,water</t>
    </r>
    <r>
      <rPr>
        <sz val="10"/>
        <color theme="1"/>
        <rFont val="Verdana"/>
        <family val="2"/>
      </rPr>
      <t xml:space="preserve"> / T</t>
    </r>
    <r>
      <rPr>
        <vertAlign val="subscript"/>
        <sz val="10"/>
        <color theme="1"/>
        <rFont val="Verdana"/>
        <family val="2"/>
      </rPr>
      <t>emission4</t>
    </r>
  </si>
  <si>
    <r>
      <rPr>
        <b/>
        <sz val="10"/>
        <color theme="1"/>
        <rFont val="Verdana"/>
        <family val="2"/>
      </rPr>
      <t>F</t>
    </r>
    <r>
      <rPr>
        <b/>
        <vertAlign val="subscript"/>
        <sz val="10"/>
        <color theme="1"/>
        <rFont val="Verdana"/>
        <family val="2"/>
      </rPr>
      <t>4,water</t>
    </r>
    <r>
      <rPr>
        <b/>
        <sz val="10"/>
        <color theme="1"/>
        <rFont val="Verdana"/>
        <family val="2"/>
      </rPr>
      <t xml:space="preserve"> </t>
    </r>
    <r>
      <rPr>
        <sz val="10"/>
        <color theme="1"/>
        <rFont val="Verdana"/>
        <family val="2"/>
      </rPr>
      <t>= 1- F</t>
    </r>
    <r>
      <rPr>
        <vertAlign val="subscript"/>
        <sz val="10"/>
        <color theme="1"/>
        <rFont val="Verdana"/>
        <family val="2"/>
      </rPr>
      <t>4,air</t>
    </r>
    <r>
      <rPr>
        <sz val="10"/>
        <color theme="1"/>
        <rFont val="Verdana"/>
        <family val="2"/>
      </rPr>
      <t xml:space="preserve"> </t>
    </r>
  </si>
  <si>
    <t>2. The tonnage in the region will be automatically calculated.</t>
  </si>
  <si>
    <r>
      <t xml:space="preserve">1. Emission scenario for calculating the release to wastewater from </t>
    </r>
    <r>
      <rPr>
        <b/>
        <i/>
        <u/>
        <sz val="10"/>
        <rFont val="Verdana"/>
        <family val="2"/>
      </rPr>
      <t>surface spray repellents</t>
    </r>
    <r>
      <rPr>
        <i/>
        <u/>
        <sz val="10"/>
        <rFont val="Verdana"/>
        <family val="2"/>
      </rPr>
      <t xml:space="preserve"> used indoors - </t>
    </r>
    <r>
      <rPr>
        <b/>
        <i/>
        <u/>
        <sz val="10"/>
        <rFont val="Verdana"/>
        <family val="2"/>
      </rPr>
      <t>application step</t>
    </r>
  </si>
  <si>
    <r>
      <t xml:space="preserve">2. Emission scenario for calculating the release to wastewater from </t>
    </r>
    <r>
      <rPr>
        <b/>
        <i/>
        <u/>
        <sz val="10"/>
        <rFont val="Verdana"/>
        <family val="2"/>
      </rPr>
      <t>surface spray repellents</t>
    </r>
    <r>
      <rPr>
        <i/>
        <u/>
        <sz val="10"/>
        <rFont val="Verdana"/>
        <family val="2"/>
      </rPr>
      <t xml:space="preserve"> used indoors - </t>
    </r>
    <r>
      <rPr>
        <b/>
        <i/>
        <u/>
        <sz val="10"/>
        <rFont val="Verdana"/>
        <family val="2"/>
      </rPr>
      <t>cleaning step</t>
    </r>
  </si>
  <si>
    <r>
      <rPr>
        <b/>
        <sz val="10"/>
        <color theme="1"/>
        <rFont val="Verdana"/>
        <family val="2"/>
      </rPr>
      <t>E</t>
    </r>
    <r>
      <rPr>
        <b/>
        <vertAlign val="subscript"/>
        <sz val="10"/>
        <color theme="1"/>
        <rFont val="Verdana"/>
        <family val="2"/>
      </rPr>
      <t>applicator,ww</t>
    </r>
    <r>
      <rPr>
        <vertAlign val="subscript"/>
        <sz val="10"/>
        <color theme="1"/>
        <rFont val="Verdana"/>
        <family val="2"/>
      </rPr>
      <t xml:space="preserve"> </t>
    </r>
    <r>
      <rPr>
        <sz val="10"/>
        <color theme="1"/>
        <rFont val="Verdana"/>
        <family val="2"/>
      </rPr>
      <t>= E</t>
    </r>
    <r>
      <rPr>
        <vertAlign val="subscript"/>
        <sz val="10"/>
        <color theme="1"/>
        <rFont val="Verdana"/>
        <family val="2"/>
      </rPr>
      <t>application,applicator</t>
    </r>
    <r>
      <rPr>
        <sz val="10"/>
        <color theme="1"/>
        <rFont val="Verdana"/>
        <family val="2"/>
      </rPr>
      <t xml:space="preserve"> * F</t>
    </r>
    <r>
      <rPr>
        <vertAlign val="subscript"/>
        <sz val="10"/>
        <color theme="1"/>
        <rFont val="Verdana"/>
        <family val="2"/>
      </rPr>
      <t>applicator,ww</t>
    </r>
  </si>
  <si>
    <r>
      <rPr>
        <b/>
        <sz val="10"/>
        <color theme="1"/>
        <rFont val="Verdana"/>
        <family val="2"/>
      </rPr>
      <t>E</t>
    </r>
    <r>
      <rPr>
        <b/>
        <vertAlign val="subscript"/>
        <sz val="10"/>
        <color theme="1"/>
        <rFont val="Verdana"/>
        <family val="2"/>
      </rPr>
      <t>treated,ww</t>
    </r>
    <r>
      <rPr>
        <vertAlign val="subscript"/>
        <sz val="10"/>
        <color theme="1"/>
        <rFont val="Verdana"/>
        <family val="2"/>
      </rPr>
      <t xml:space="preserve"> </t>
    </r>
    <r>
      <rPr>
        <sz val="10"/>
        <color theme="1"/>
        <rFont val="Verdana"/>
        <family val="2"/>
      </rPr>
      <t>= (E</t>
    </r>
    <r>
      <rPr>
        <vertAlign val="subscript"/>
        <sz val="10"/>
        <color theme="1"/>
        <rFont val="Verdana"/>
        <family val="2"/>
      </rPr>
      <t>application,floor</t>
    </r>
    <r>
      <rPr>
        <sz val="10"/>
        <color theme="1"/>
        <rFont val="Verdana"/>
        <family val="2"/>
      </rPr>
      <t xml:space="preserve"> + E</t>
    </r>
    <r>
      <rPr>
        <vertAlign val="subscript"/>
        <sz val="10"/>
        <color theme="1"/>
        <rFont val="Verdana"/>
        <family val="2"/>
      </rPr>
      <t>application,treated</t>
    </r>
    <r>
      <rPr>
        <sz val="10"/>
        <color theme="1"/>
        <rFont val="Verdana"/>
        <family val="2"/>
      </rPr>
      <t>) * F</t>
    </r>
    <r>
      <rPr>
        <vertAlign val="subscript"/>
        <sz val="10"/>
        <color theme="1"/>
        <rFont val="Verdana"/>
        <family val="2"/>
      </rPr>
      <t>ww</t>
    </r>
    <r>
      <rPr>
        <sz val="10"/>
        <color theme="1"/>
        <rFont val="Verdana"/>
        <family val="2"/>
      </rPr>
      <t xml:space="preserve"> * F</t>
    </r>
    <r>
      <rPr>
        <vertAlign val="subscript"/>
        <sz val="10"/>
        <color theme="1"/>
        <rFont val="Verdana"/>
        <family val="2"/>
      </rPr>
      <t xml:space="preserve">CE </t>
    </r>
  </si>
  <si>
    <r>
      <rPr>
        <b/>
        <sz val="10"/>
        <color theme="1"/>
        <rFont val="Verdana"/>
        <family val="2"/>
      </rPr>
      <t>E</t>
    </r>
    <r>
      <rPr>
        <b/>
        <vertAlign val="subscript"/>
        <sz val="10"/>
        <color theme="1"/>
        <rFont val="Verdana"/>
        <family val="2"/>
      </rPr>
      <t>ww</t>
    </r>
    <r>
      <rPr>
        <b/>
        <sz val="10"/>
        <color theme="1"/>
        <rFont val="Verdana"/>
        <family val="2"/>
      </rPr>
      <t xml:space="preserve"> </t>
    </r>
    <r>
      <rPr>
        <sz val="10"/>
        <color theme="1"/>
        <rFont val="Verdana"/>
        <family val="2"/>
      </rPr>
      <t>= E</t>
    </r>
    <r>
      <rPr>
        <vertAlign val="subscript"/>
        <sz val="10"/>
        <color theme="1"/>
        <rFont val="Verdana"/>
        <family val="2"/>
      </rPr>
      <t>applicator,ww</t>
    </r>
    <r>
      <rPr>
        <sz val="10"/>
        <color theme="1"/>
        <rFont val="Verdana"/>
        <family val="2"/>
      </rPr>
      <t xml:space="preserve"> + E</t>
    </r>
    <r>
      <rPr>
        <vertAlign val="subscript"/>
        <sz val="10"/>
        <color theme="1"/>
        <rFont val="Verdana"/>
        <family val="2"/>
      </rPr>
      <t>treated,ww</t>
    </r>
  </si>
  <si>
    <r>
      <rPr>
        <b/>
        <sz val="10"/>
        <color theme="1"/>
        <rFont val="Verdana"/>
        <family val="2"/>
      </rPr>
      <t>Elocal</t>
    </r>
    <r>
      <rPr>
        <b/>
        <vertAlign val="subscript"/>
        <sz val="10"/>
        <color theme="1"/>
        <rFont val="Verdana"/>
        <family val="2"/>
      </rPr>
      <t>water</t>
    </r>
    <r>
      <rPr>
        <vertAlign val="subscript"/>
        <sz val="10"/>
        <color theme="1"/>
        <rFont val="Verdana"/>
        <family val="2"/>
      </rPr>
      <t xml:space="preserve"> </t>
    </r>
    <r>
      <rPr>
        <sz val="10"/>
        <color theme="1"/>
        <rFont val="Verdana"/>
        <family val="2"/>
      </rPr>
      <t>= E</t>
    </r>
    <r>
      <rPr>
        <vertAlign val="subscript"/>
        <sz val="10"/>
        <color theme="1"/>
        <rFont val="Verdana"/>
        <family val="2"/>
      </rPr>
      <t>ww</t>
    </r>
    <r>
      <rPr>
        <sz val="10"/>
        <color theme="1"/>
        <rFont val="Verdana"/>
        <family val="2"/>
      </rPr>
      <t xml:space="preserve"> * N</t>
    </r>
    <r>
      <rPr>
        <vertAlign val="subscript"/>
        <sz val="10"/>
        <color theme="1"/>
        <rFont val="Verdana"/>
        <family val="2"/>
      </rPr>
      <t>houses</t>
    </r>
    <r>
      <rPr>
        <sz val="10"/>
        <color theme="1"/>
        <rFont val="Verdana"/>
        <family val="2"/>
      </rPr>
      <t xml:space="preserve"> * F</t>
    </r>
    <r>
      <rPr>
        <vertAlign val="subscript"/>
        <sz val="10"/>
        <color theme="1"/>
        <rFont val="Verdana"/>
        <family val="2"/>
      </rPr>
      <t>simultaneity</t>
    </r>
  </si>
  <si>
    <r>
      <t>T</t>
    </r>
    <r>
      <rPr>
        <vertAlign val="subscript"/>
        <sz val="10"/>
        <color theme="1"/>
        <rFont val="Verdana"/>
        <family val="2"/>
      </rPr>
      <t>Day</t>
    </r>
  </si>
  <si>
    <t>Select type of diffuser</t>
  </si>
  <si>
    <t>Select type of treatment</t>
  </si>
  <si>
    <t>Outdoor surface area treated per day</t>
  </si>
  <si>
    <r>
      <t>m</t>
    </r>
    <r>
      <rPr>
        <vertAlign val="superscript"/>
        <sz val="10"/>
        <color theme="1"/>
        <rFont val="Verdana"/>
        <family val="2"/>
      </rPr>
      <t>2</t>
    </r>
    <r>
      <rPr>
        <sz val="10"/>
        <color theme="1"/>
        <rFont val="Verdana"/>
        <family val="2"/>
      </rPr>
      <t>.d</t>
    </r>
    <r>
      <rPr>
        <vertAlign val="superscript"/>
        <sz val="10"/>
        <color theme="1"/>
        <rFont val="Verdana"/>
        <family val="2"/>
      </rPr>
      <t>-1</t>
    </r>
  </si>
  <si>
    <t>Fraction released to wastewater</t>
  </si>
  <si>
    <t>Product directly applied to surfaces</t>
  </si>
  <si>
    <t>Select type of application</t>
  </si>
  <si>
    <t>Product applied in reservoirs/diffusers</t>
  </si>
  <si>
    <t>Fwater</t>
  </si>
  <si>
    <t>Local emission rate to wastewater from one private house</t>
  </si>
  <si>
    <r>
      <t>E</t>
    </r>
    <r>
      <rPr>
        <vertAlign val="subscript"/>
        <sz val="10"/>
        <color theme="1"/>
        <rFont val="Verdana"/>
        <family val="2"/>
      </rPr>
      <t>ww</t>
    </r>
    <r>
      <rPr>
        <sz val="10"/>
        <color theme="1"/>
        <rFont val="Verdana"/>
        <family val="2"/>
      </rPr>
      <t xml:space="preserve"> = Q</t>
    </r>
    <r>
      <rPr>
        <vertAlign val="subscript"/>
        <sz val="10"/>
        <color theme="1"/>
        <rFont val="Verdana"/>
        <family val="2"/>
      </rPr>
      <t xml:space="preserve">prod </t>
    </r>
    <r>
      <rPr>
        <sz val="10"/>
        <color theme="1"/>
        <rFont val="Verdana"/>
        <family val="2"/>
      </rPr>
      <t>* F</t>
    </r>
    <r>
      <rPr>
        <vertAlign val="subscript"/>
        <sz val="10"/>
        <color theme="1"/>
        <rFont val="Verdana"/>
        <family val="2"/>
      </rPr>
      <t xml:space="preserve">AI </t>
    </r>
    <r>
      <rPr>
        <sz val="10"/>
        <color theme="1"/>
        <rFont val="Verdana"/>
        <family val="2"/>
      </rPr>
      <t>* AREA</t>
    </r>
    <r>
      <rPr>
        <vertAlign val="subscript"/>
        <sz val="10"/>
        <color theme="1"/>
        <rFont val="Verdana"/>
        <family val="2"/>
      </rPr>
      <t>treated</t>
    </r>
    <r>
      <rPr>
        <sz val="10"/>
        <color theme="1"/>
        <rFont val="Verdana"/>
        <family val="2"/>
      </rPr>
      <t xml:space="preserve"> * F</t>
    </r>
    <r>
      <rPr>
        <vertAlign val="subscript"/>
        <sz val="10"/>
        <color theme="1"/>
        <rFont val="Verdana"/>
        <family val="2"/>
      </rPr>
      <t>water</t>
    </r>
  </si>
  <si>
    <r>
      <t>Elocal</t>
    </r>
    <r>
      <rPr>
        <vertAlign val="subscript"/>
        <sz val="10"/>
        <color theme="1"/>
        <rFont val="Verdana"/>
        <family val="2"/>
      </rPr>
      <t>water</t>
    </r>
    <r>
      <rPr>
        <sz val="10"/>
        <color theme="1"/>
        <rFont val="Verdana"/>
        <family val="2"/>
      </rPr>
      <t xml:space="preserve"> = E</t>
    </r>
    <r>
      <rPr>
        <vertAlign val="subscript"/>
        <sz val="10"/>
        <color theme="1"/>
        <rFont val="Verdana"/>
        <family val="2"/>
      </rPr>
      <t>ww</t>
    </r>
    <r>
      <rPr>
        <sz val="10"/>
        <color theme="1"/>
        <rFont val="Verdana"/>
        <family val="2"/>
      </rPr>
      <t xml:space="preserve"> * N</t>
    </r>
    <r>
      <rPr>
        <vertAlign val="subscript"/>
        <sz val="10"/>
        <color theme="1"/>
        <rFont val="Verdana"/>
        <family val="2"/>
      </rPr>
      <t>houses</t>
    </r>
    <r>
      <rPr>
        <sz val="10"/>
        <color theme="1"/>
        <rFont val="Verdana"/>
        <family val="2"/>
      </rPr>
      <t xml:space="preserve"> * F</t>
    </r>
    <r>
      <rPr>
        <vertAlign val="subscript"/>
        <sz val="10"/>
        <color theme="1"/>
        <rFont val="Verdana"/>
        <family val="2"/>
      </rPr>
      <t>simultaneity</t>
    </r>
  </si>
  <si>
    <t>1. Insert the value for quantity of product applied and fraction of active substance in product in the "Input" table.</t>
  </si>
  <si>
    <t>Surface treatments</t>
  </si>
  <si>
    <t>Buried in holes</t>
  </si>
  <si>
    <r>
      <t>kg.hole</t>
    </r>
    <r>
      <rPr>
        <vertAlign val="superscript"/>
        <sz val="10"/>
        <rFont val="Verdana"/>
        <family val="2"/>
      </rPr>
      <t>-1</t>
    </r>
  </si>
  <si>
    <t>preventive</t>
  </si>
  <si>
    <t>curative</t>
  </si>
  <si>
    <t>Local emission rate to soil after one application</t>
  </si>
  <si>
    <t>Surface treatments, preventive</t>
  </si>
  <si>
    <t>Surface treatments, curative</t>
  </si>
  <si>
    <r>
      <t>kg.hole</t>
    </r>
    <r>
      <rPr>
        <vertAlign val="superscript"/>
        <sz val="10"/>
        <color theme="1"/>
        <rFont val="Verdana"/>
        <family val="2"/>
      </rPr>
      <t>-1</t>
    </r>
  </si>
  <si>
    <r>
      <t>Elocal</t>
    </r>
    <r>
      <rPr>
        <vertAlign val="subscript"/>
        <sz val="10"/>
        <color theme="1"/>
        <rFont val="Verdana"/>
        <family val="2"/>
      </rPr>
      <t>soil,preventive</t>
    </r>
  </si>
  <si>
    <r>
      <t>Elocal</t>
    </r>
    <r>
      <rPr>
        <vertAlign val="subscript"/>
        <sz val="10"/>
        <color theme="1"/>
        <rFont val="Verdana"/>
        <family val="2"/>
      </rPr>
      <t>soil,curative</t>
    </r>
  </si>
  <si>
    <r>
      <t>Elocal</t>
    </r>
    <r>
      <rPr>
        <vertAlign val="subscript"/>
        <sz val="10"/>
        <color theme="1"/>
        <rFont val="Verdana"/>
        <family val="2"/>
      </rPr>
      <t>soil,hole</t>
    </r>
  </si>
  <si>
    <r>
      <t>Q</t>
    </r>
    <r>
      <rPr>
        <vertAlign val="subscript"/>
        <sz val="10"/>
        <rFont val="Verdana"/>
        <family val="2"/>
      </rPr>
      <t>prod,surface</t>
    </r>
  </si>
  <si>
    <r>
      <t>Q</t>
    </r>
    <r>
      <rPr>
        <vertAlign val="subscript"/>
        <sz val="10"/>
        <rFont val="Verdana"/>
        <family val="2"/>
      </rPr>
      <t>prod,holes</t>
    </r>
  </si>
  <si>
    <r>
      <t>AREA</t>
    </r>
    <r>
      <rPr>
        <vertAlign val="subscript"/>
        <sz val="10"/>
        <color theme="1"/>
        <rFont val="Verdana"/>
        <family val="2"/>
      </rPr>
      <t>treated,preventive</t>
    </r>
  </si>
  <si>
    <r>
      <t>AREA</t>
    </r>
    <r>
      <rPr>
        <vertAlign val="subscript"/>
        <sz val="10"/>
        <color theme="1"/>
        <rFont val="Verdana"/>
        <family val="2"/>
      </rPr>
      <t>treated,curative</t>
    </r>
  </si>
  <si>
    <r>
      <rPr>
        <b/>
        <sz val="10"/>
        <color theme="1"/>
        <rFont val="Verdana"/>
        <family val="2"/>
      </rPr>
      <t>Elocal</t>
    </r>
    <r>
      <rPr>
        <b/>
        <vertAlign val="subscript"/>
        <sz val="10"/>
        <color theme="1"/>
        <rFont val="Verdana"/>
        <family val="2"/>
      </rPr>
      <t>soil,preventive</t>
    </r>
    <r>
      <rPr>
        <vertAlign val="subscript"/>
        <sz val="10"/>
        <color theme="1"/>
        <rFont val="Verdana"/>
        <family val="2"/>
      </rPr>
      <t xml:space="preserve"> </t>
    </r>
    <r>
      <rPr>
        <sz val="10"/>
        <color theme="1"/>
        <rFont val="Verdana"/>
        <family val="2"/>
      </rPr>
      <t>= Q</t>
    </r>
    <r>
      <rPr>
        <vertAlign val="subscript"/>
        <sz val="10"/>
        <color theme="1"/>
        <rFont val="Verdana"/>
        <family val="2"/>
      </rPr>
      <t>prod,surface</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treated,preventive</t>
    </r>
    <r>
      <rPr>
        <sz val="10"/>
        <color theme="1"/>
        <rFont val="Verdana"/>
        <family val="2"/>
      </rPr>
      <t xml:space="preserve"> * F</t>
    </r>
    <r>
      <rPr>
        <vertAlign val="subscript"/>
        <sz val="10"/>
        <color theme="1"/>
        <rFont val="Verdana"/>
        <family val="2"/>
      </rPr>
      <t>soil</t>
    </r>
  </si>
  <si>
    <r>
      <rPr>
        <b/>
        <sz val="10"/>
        <color theme="1"/>
        <rFont val="Verdana"/>
        <family val="2"/>
      </rPr>
      <t>Elocal</t>
    </r>
    <r>
      <rPr>
        <b/>
        <vertAlign val="subscript"/>
        <sz val="10"/>
        <color theme="1"/>
        <rFont val="Verdana"/>
        <family val="2"/>
      </rPr>
      <t>soil,curative</t>
    </r>
    <r>
      <rPr>
        <vertAlign val="subscript"/>
        <sz val="10"/>
        <color theme="1"/>
        <rFont val="Verdana"/>
        <family val="2"/>
      </rPr>
      <t xml:space="preserve"> </t>
    </r>
    <r>
      <rPr>
        <sz val="10"/>
        <color theme="1"/>
        <rFont val="Verdana"/>
        <family val="2"/>
      </rPr>
      <t>= Q</t>
    </r>
    <r>
      <rPr>
        <vertAlign val="subscript"/>
        <sz val="10"/>
        <color theme="1"/>
        <rFont val="Verdana"/>
        <family val="2"/>
      </rPr>
      <t>prod,surface</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treated,curative</t>
    </r>
    <r>
      <rPr>
        <sz val="10"/>
        <color theme="1"/>
        <rFont val="Verdana"/>
        <family val="2"/>
      </rPr>
      <t xml:space="preserve"> * F</t>
    </r>
    <r>
      <rPr>
        <vertAlign val="subscript"/>
        <sz val="10"/>
        <color theme="1"/>
        <rFont val="Verdana"/>
        <family val="2"/>
      </rPr>
      <t>soil</t>
    </r>
  </si>
  <si>
    <r>
      <rPr>
        <b/>
        <sz val="10"/>
        <color theme="1"/>
        <rFont val="Verdana"/>
        <family val="2"/>
      </rPr>
      <t>Elocal</t>
    </r>
    <r>
      <rPr>
        <b/>
        <vertAlign val="subscript"/>
        <sz val="10"/>
        <color theme="1"/>
        <rFont val="Verdana"/>
        <family val="2"/>
      </rPr>
      <t>soil,hole</t>
    </r>
    <r>
      <rPr>
        <vertAlign val="subscript"/>
        <sz val="10"/>
        <color theme="1"/>
        <rFont val="Verdana"/>
        <family val="2"/>
      </rPr>
      <t xml:space="preserve"> </t>
    </r>
    <r>
      <rPr>
        <sz val="10"/>
        <color theme="1"/>
        <rFont val="Verdana"/>
        <family val="2"/>
      </rPr>
      <t>= Q</t>
    </r>
    <r>
      <rPr>
        <vertAlign val="subscript"/>
        <sz val="10"/>
        <color theme="1"/>
        <rFont val="Verdana"/>
        <family val="2"/>
      </rPr>
      <t>prod,hole</t>
    </r>
    <r>
      <rPr>
        <sz val="10"/>
        <color theme="1"/>
        <rFont val="Verdana"/>
        <family val="2"/>
      </rPr>
      <t xml:space="preserve"> * F</t>
    </r>
    <r>
      <rPr>
        <vertAlign val="subscript"/>
        <sz val="10"/>
        <color theme="1"/>
        <rFont val="Verdana"/>
        <family val="2"/>
      </rPr>
      <t>AI</t>
    </r>
    <r>
      <rPr>
        <sz val="10"/>
        <color theme="1"/>
        <rFont val="Verdana"/>
        <family val="2"/>
      </rPr>
      <t xml:space="preserve"> * </t>
    </r>
    <r>
      <rPr>
        <sz val="10"/>
        <color theme="1"/>
        <rFont val="Verdana"/>
        <family val="2"/>
      </rPr>
      <t>F</t>
    </r>
    <r>
      <rPr>
        <vertAlign val="subscript"/>
        <sz val="10"/>
        <color theme="1"/>
        <rFont val="Verdana"/>
        <family val="2"/>
      </rPr>
      <t>soil</t>
    </r>
  </si>
  <si>
    <t>Local concentration of active ingredient in soil resulting from one day</t>
  </si>
  <si>
    <t>Local concentration in soil over 5 days</t>
  </si>
  <si>
    <t>Refined local concentration in soil over 5 days (including degradation)</t>
  </si>
  <si>
    <r>
      <t>V</t>
    </r>
    <r>
      <rPr>
        <vertAlign val="subscript"/>
        <sz val="10"/>
        <color theme="1"/>
        <rFont val="Verdana"/>
        <family val="2"/>
      </rPr>
      <t>soil,preventive</t>
    </r>
  </si>
  <si>
    <r>
      <t>V</t>
    </r>
    <r>
      <rPr>
        <vertAlign val="subscript"/>
        <sz val="10"/>
        <color theme="1"/>
        <rFont val="Verdana"/>
        <family val="2"/>
      </rPr>
      <t>soil,curative</t>
    </r>
  </si>
  <si>
    <t>Number of emission days (for the curative scenario)</t>
  </si>
  <si>
    <t>Number of emission days (for the preventive and curative scenarios)</t>
  </si>
  <si>
    <r>
      <t>T</t>
    </r>
    <r>
      <rPr>
        <vertAlign val="subscript"/>
        <sz val="10"/>
        <color theme="1"/>
        <rFont val="Verdana"/>
        <family val="2"/>
      </rPr>
      <t>emission,5d</t>
    </r>
  </si>
  <si>
    <r>
      <t>N</t>
    </r>
    <r>
      <rPr>
        <vertAlign val="subscript"/>
        <sz val="10"/>
        <color theme="1"/>
        <rFont val="Verdana"/>
        <family val="2"/>
      </rPr>
      <t>emission,5d</t>
    </r>
  </si>
  <si>
    <r>
      <t>Clocal</t>
    </r>
    <r>
      <rPr>
        <vertAlign val="subscript"/>
        <sz val="10"/>
        <color theme="1"/>
        <rFont val="Verdana"/>
        <family val="2"/>
      </rPr>
      <t>soil,1d_surf,preventive</t>
    </r>
  </si>
  <si>
    <r>
      <t>Clocal</t>
    </r>
    <r>
      <rPr>
        <vertAlign val="subscript"/>
        <sz val="10"/>
        <color theme="1"/>
        <rFont val="Verdana"/>
        <family val="2"/>
      </rPr>
      <t>soil,1d_surf,curative</t>
    </r>
  </si>
  <si>
    <r>
      <rPr>
        <b/>
        <sz val="10"/>
        <color theme="1"/>
        <rFont val="Verdana"/>
        <family val="2"/>
      </rPr>
      <t>Clocal</t>
    </r>
    <r>
      <rPr>
        <b/>
        <vertAlign val="subscript"/>
        <sz val="10"/>
        <color theme="1"/>
        <rFont val="Verdana"/>
        <family val="2"/>
      </rPr>
      <t>soil,1d_surf,preventive</t>
    </r>
    <r>
      <rPr>
        <sz val="10"/>
        <color theme="1"/>
        <rFont val="Verdana"/>
        <family val="2"/>
      </rPr>
      <t xml:space="preserve"> = Elocal</t>
    </r>
    <r>
      <rPr>
        <vertAlign val="subscript"/>
        <sz val="10"/>
        <color theme="1"/>
        <rFont val="Verdana"/>
        <family val="2"/>
      </rPr>
      <t>soil,preventive</t>
    </r>
    <r>
      <rPr>
        <sz val="10"/>
        <color theme="1"/>
        <rFont val="Verdana"/>
        <family val="2"/>
      </rPr>
      <t xml:space="preserve"> * T</t>
    </r>
    <r>
      <rPr>
        <vertAlign val="subscript"/>
        <sz val="10"/>
        <color theme="1"/>
        <rFont val="Verdana"/>
        <family val="2"/>
      </rPr>
      <t>emission,1d</t>
    </r>
    <r>
      <rPr>
        <sz val="10"/>
        <color theme="1"/>
        <rFont val="Verdana"/>
        <family val="2"/>
      </rPr>
      <t xml:space="preserve"> * 10</t>
    </r>
    <r>
      <rPr>
        <vertAlign val="superscript"/>
        <sz val="10"/>
        <color theme="1"/>
        <rFont val="Verdana"/>
        <family val="2"/>
      </rPr>
      <t>6</t>
    </r>
    <r>
      <rPr>
        <sz val="10"/>
        <color theme="1"/>
        <rFont val="Verdana"/>
        <family val="2"/>
      </rPr>
      <t>/(V</t>
    </r>
    <r>
      <rPr>
        <vertAlign val="subscript"/>
        <sz val="10"/>
        <color theme="1"/>
        <rFont val="Verdana"/>
        <family val="2"/>
      </rPr>
      <t>soil,preventive</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</si>
  <si>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soil,1d_surf,curative</t>
    </r>
    <r>
      <rPr>
        <sz val="10"/>
        <color theme="1"/>
        <rFont val="Verdana"/>
        <family val="2"/>
      </rPr>
      <t xml:space="preserve"> = Elocal</t>
    </r>
    <r>
      <rPr>
        <vertAlign val="subscript"/>
        <sz val="10"/>
        <color theme="1"/>
        <rFont val="Verdana"/>
        <family val="2"/>
      </rPr>
      <t>soil,curative</t>
    </r>
    <r>
      <rPr>
        <sz val="10"/>
        <color theme="1"/>
        <rFont val="Verdana"/>
        <family val="2"/>
      </rPr>
      <t xml:space="preserve"> * T</t>
    </r>
    <r>
      <rPr>
        <vertAlign val="subscript"/>
        <sz val="10"/>
        <color theme="1"/>
        <rFont val="Verdana"/>
        <family val="2"/>
      </rPr>
      <t>emission,1d</t>
    </r>
    <r>
      <rPr>
        <sz val="10"/>
        <color theme="1"/>
        <rFont val="Verdana"/>
        <family val="2"/>
      </rPr>
      <t xml:space="preserve"> * 10</t>
    </r>
    <r>
      <rPr>
        <vertAlign val="superscript"/>
        <sz val="10"/>
        <color theme="1"/>
        <rFont val="Verdana"/>
        <family val="2"/>
      </rPr>
      <t>6</t>
    </r>
    <r>
      <rPr>
        <sz val="10"/>
        <color theme="1"/>
        <rFont val="Verdana"/>
        <family val="2"/>
      </rPr>
      <t>/(V</t>
    </r>
    <r>
      <rPr>
        <vertAlign val="subscript"/>
        <sz val="10"/>
        <color theme="1"/>
        <rFont val="Verdana"/>
        <family val="2"/>
      </rPr>
      <t>soil,curative</t>
    </r>
    <r>
      <rPr>
        <sz val="10"/>
        <color theme="1"/>
        <rFont val="Verdana"/>
        <family val="2"/>
      </rPr>
      <t xml:space="preserve"> * RHO</t>
    </r>
    <r>
      <rPr>
        <vertAlign val="subscript"/>
        <sz val="10"/>
        <color theme="1"/>
        <rFont val="Verdana"/>
        <family val="2"/>
      </rPr>
      <t>soil</t>
    </r>
    <r>
      <rPr>
        <sz val="10"/>
        <color theme="1"/>
        <rFont val="Verdana"/>
        <family val="2"/>
      </rPr>
      <t>)</t>
    </r>
  </si>
  <si>
    <r>
      <rPr>
        <b/>
        <sz val="10"/>
        <color theme="1"/>
        <rFont val="Verdana"/>
        <family val="2"/>
      </rPr>
      <t>Clocal</t>
    </r>
    <r>
      <rPr>
        <b/>
        <vertAlign val="subscript"/>
        <sz val="10"/>
        <color theme="1"/>
        <rFont val="Verdana"/>
        <family val="2"/>
      </rPr>
      <t>soil,1d_hole</t>
    </r>
    <r>
      <rPr>
        <sz val="10"/>
        <color theme="1"/>
        <rFont val="Verdana"/>
        <family val="2"/>
      </rPr>
      <t xml:space="preserve"> = Elocal</t>
    </r>
    <r>
      <rPr>
        <vertAlign val="subscript"/>
        <sz val="10"/>
        <color theme="1"/>
        <rFont val="Verdana"/>
        <family val="2"/>
      </rPr>
      <t>soil,hole</t>
    </r>
    <r>
      <rPr>
        <sz val="10"/>
        <color theme="1"/>
        <rFont val="Verdana"/>
        <family val="2"/>
      </rPr>
      <t xml:space="preserve"> * T</t>
    </r>
    <r>
      <rPr>
        <vertAlign val="subscript"/>
        <sz val="10"/>
        <color theme="1"/>
        <rFont val="Verdana"/>
        <family val="2"/>
      </rPr>
      <t>emission,1d</t>
    </r>
    <r>
      <rPr>
        <sz val="10"/>
        <color theme="1"/>
        <rFont val="Verdana"/>
        <family val="2"/>
      </rPr>
      <t xml:space="preserve"> * 10</t>
    </r>
    <r>
      <rPr>
        <vertAlign val="superscript"/>
        <sz val="10"/>
        <color theme="1"/>
        <rFont val="Verdana"/>
        <family val="2"/>
      </rPr>
      <t>6</t>
    </r>
    <r>
      <rPr>
        <sz val="10"/>
        <color theme="1"/>
        <rFont val="Verdana"/>
        <family val="2"/>
      </rPr>
      <t>/(V</t>
    </r>
    <r>
      <rPr>
        <vertAlign val="subscript"/>
        <sz val="10"/>
        <color theme="1"/>
        <rFont val="Verdana"/>
        <family val="2"/>
      </rPr>
      <t>soil,hole</t>
    </r>
    <r>
      <rPr>
        <sz val="10"/>
        <color theme="1"/>
        <rFont val="Verdana"/>
        <family val="2"/>
      </rPr>
      <t xml:space="preserve"> * RHO</t>
    </r>
    <r>
      <rPr>
        <vertAlign val="subscript"/>
        <sz val="10"/>
        <color theme="1"/>
        <rFont val="Verdana"/>
        <family val="2"/>
      </rPr>
      <t>soil</t>
    </r>
    <r>
      <rPr>
        <sz val="10"/>
        <color theme="1"/>
        <rFont val="Verdana"/>
        <family val="2"/>
      </rPr>
      <t>)</t>
    </r>
  </si>
  <si>
    <r>
      <t>Clocal</t>
    </r>
    <r>
      <rPr>
        <vertAlign val="subscript"/>
        <sz val="10"/>
        <color theme="1"/>
        <rFont val="Verdana"/>
        <family val="2"/>
      </rPr>
      <t>soil,1d_hole</t>
    </r>
  </si>
  <si>
    <t>hole</t>
  </si>
  <si>
    <r>
      <t>V</t>
    </r>
    <r>
      <rPr>
        <vertAlign val="subscript"/>
        <sz val="10"/>
        <color theme="1"/>
        <rFont val="Verdana"/>
        <family val="2"/>
      </rPr>
      <t>soil,hole</t>
    </r>
  </si>
  <si>
    <r>
      <t>Clocal</t>
    </r>
    <r>
      <rPr>
        <vertAlign val="subscript"/>
        <sz val="10"/>
        <color theme="1"/>
        <rFont val="Verdana"/>
        <family val="2"/>
      </rPr>
      <t>soil,5d</t>
    </r>
  </si>
  <si>
    <r>
      <t>Clocal</t>
    </r>
    <r>
      <rPr>
        <vertAlign val="subscript"/>
        <sz val="10"/>
        <color theme="1"/>
        <rFont val="Verdana"/>
        <family val="2"/>
      </rPr>
      <t>soil,5d-ref</t>
    </r>
  </si>
  <si>
    <r>
      <rPr>
        <b/>
        <sz val="10"/>
        <color theme="1"/>
        <rFont val="Verdana"/>
        <family val="2"/>
      </rPr>
      <t>Clocal</t>
    </r>
    <r>
      <rPr>
        <b/>
        <vertAlign val="subscript"/>
        <sz val="10"/>
        <color theme="1"/>
        <rFont val="Verdana"/>
        <family val="2"/>
      </rPr>
      <t>soil,curative,5d</t>
    </r>
    <r>
      <rPr>
        <sz val="10"/>
        <color theme="1"/>
        <rFont val="Verdana"/>
        <family val="2"/>
      </rPr>
      <t xml:space="preserve"> = Elocal</t>
    </r>
    <r>
      <rPr>
        <vertAlign val="subscript"/>
        <sz val="10"/>
        <color theme="1"/>
        <rFont val="Verdana"/>
        <family val="2"/>
      </rPr>
      <t>soil,curative</t>
    </r>
    <r>
      <rPr>
        <sz val="10"/>
        <color theme="1"/>
        <rFont val="Verdana"/>
        <family val="2"/>
      </rPr>
      <t xml:space="preserve"> * T</t>
    </r>
    <r>
      <rPr>
        <vertAlign val="subscript"/>
        <sz val="10"/>
        <color theme="1"/>
        <rFont val="Verdana"/>
        <family val="2"/>
      </rPr>
      <t>emission,5d</t>
    </r>
    <r>
      <rPr>
        <sz val="10"/>
        <color theme="1"/>
        <rFont val="Verdana"/>
        <family val="2"/>
      </rPr>
      <t xml:space="preserve"> * 10</t>
    </r>
    <r>
      <rPr>
        <vertAlign val="superscript"/>
        <sz val="10"/>
        <color theme="1"/>
        <rFont val="Verdana"/>
        <family val="2"/>
      </rPr>
      <t>6</t>
    </r>
    <r>
      <rPr>
        <sz val="10"/>
        <color theme="1"/>
        <rFont val="Verdana"/>
        <family val="2"/>
      </rPr>
      <t>/(V</t>
    </r>
    <r>
      <rPr>
        <vertAlign val="subscript"/>
        <sz val="10"/>
        <color theme="1"/>
        <rFont val="Verdana"/>
        <family val="2"/>
      </rPr>
      <t>soil,curative</t>
    </r>
    <r>
      <rPr>
        <sz val="10"/>
        <color theme="1"/>
        <rFont val="Verdana"/>
        <family val="2"/>
      </rPr>
      <t xml:space="preserve"> * RHO</t>
    </r>
    <r>
      <rPr>
        <vertAlign val="subscript"/>
        <sz val="10"/>
        <color theme="1"/>
        <rFont val="Verdana"/>
        <family val="2"/>
      </rPr>
      <t>soil</t>
    </r>
    <r>
      <rPr>
        <sz val="10"/>
        <color theme="1"/>
        <rFont val="Verdana"/>
        <family val="2"/>
      </rPr>
      <t>)</t>
    </r>
  </si>
  <si>
    <t>Annual tonnage of active ingredient sold for insect repellent textiles in the EU</t>
  </si>
  <si>
    <r>
      <t>Fmainsource</t>
    </r>
    <r>
      <rPr>
        <vertAlign val="subscript"/>
        <sz val="10"/>
        <color theme="1"/>
        <rFont val="Verdana"/>
        <family val="2"/>
      </rPr>
      <t xml:space="preserve">2 </t>
    </r>
    <r>
      <rPr>
        <vertAlign val="superscript"/>
        <sz val="10"/>
        <color theme="1"/>
        <rFont val="Verdana"/>
        <family val="2"/>
      </rPr>
      <t>2</t>
    </r>
  </si>
  <si>
    <r>
      <t>F</t>
    </r>
    <r>
      <rPr>
        <vertAlign val="subscript"/>
        <sz val="10"/>
        <color theme="1"/>
        <rFont val="Verdana"/>
        <family val="2"/>
      </rPr>
      <t>2,water</t>
    </r>
  </si>
  <si>
    <t>Number of emission days</t>
  </si>
  <si>
    <r>
      <t>T</t>
    </r>
    <r>
      <rPr>
        <vertAlign val="subscript"/>
        <sz val="10"/>
        <color theme="1"/>
        <rFont val="Verdana"/>
        <family val="2"/>
      </rPr>
      <t>emission2</t>
    </r>
  </si>
  <si>
    <r>
      <t>Elocal</t>
    </r>
    <r>
      <rPr>
        <vertAlign val="subscript"/>
        <sz val="10"/>
        <color theme="1"/>
        <rFont val="Verdana"/>
        <family val="2"/>
      </rPr>
      <t>2,water</t>
    </r>
  </si>
  <si>
    <r>
      <rPr>
        <b/>
        <sz val="10"/>
        <color theme="1"/>
        <rFont val="Verdana"/>
        <family val="2"/>
      </rPr>
      <t>Elocal</t>
    </r>
    <r>
      <rPr>
        <b/>
        <vertAlign val="subscript"/>
        <sz val="10"/>
        <color theme="1"/>
        <rFont val="Verdana"/>
        <family val="2"/>
      </rPr>
      <t>2,water</t>
    </r>
    <r>
      <rPr>
        <b/>
        <sz val="10"/>
        <color theme="1"/>
        <rFont val="Verdana"/>
        <family val="2"/>
      </rPr>
      <t xml:space="preserve"> </t>
    </r>
    <r>
      <rPr>
        <sz val="10"/>
        <color theme="1"/>
        <rFont val="Verdana"/>
        <family val="2"/>
      </rPr>
      <t>= TONNAGEreg * 1000 * Fmainsource</t>
    </r>
    <r>
      <rPr>
        <vertAlign val="subscript"/>
        <sz val="10"/>
        <color theme="1"/>
        <rFont val="Verdana"/>
        <family val="2"/>
      </rPr>
      <t>2</t>
    </r>
    <r>
      <rPr>
        <sz val="10"/>
        <color theme="1"/>
        <rFont val="Verdana"/>
        <family val="2"/>
      </rPr>
      <t xml:space="preserve"> * F</t>
    </r>
    <r>
      <rPr>
        <vertAlign val="subscript"/>
        <sz val="10"/>
        <color theme="1"/>
        <rFont val="Verdana"/>
        <family val="2"/>
      </rPr>
      <t>2,water</t>
    </r>
    <r>
      <rPr>
        <sz val="10"/>
        <color theme="1"/>
        <rFont val="Verdana"/>
        <family val="2"/>
      </rPr>
      <t xml:space="preserve"> / T</t>
    </r>
    <r>
      <rPr>
        <vertAlign val="subscript"/>
        <sz val="10"/>
        <color theme="1"/>
        <rFont val="Verdana"/>
        <family val="2"/>
      </rPr>
      <t>emission2</t>
    </r>
  </si>
  <si>
    <t>2) The subscript "2" refers to life-cycle stage "formulation"</t>
  </si>
  <si>
    <t>Mass of textile processed per day</t>
  </si>
  <si>
    <r>
      <t>Q</t>
    </r>
    <r>
      <rPr>
        <vertAlign val="subscript"/>
        <sz val="10"/>
        <rFont val="Verdana"/>
        <family val="2"/>
      </rPr>
      <t>textile</t>
    </r>
  </si>
  <si>
    <r>
      <t>t.d</t>
    </r>
    <r>
      <rPr>
        <vertAlign val="superscript"/>
        <sz val="10"/>
        <color theme="1"/>
        <rFont val="Verdana"/>
        <family val="2"/>
      </rPr>
      <t>-1</t>
    </r>
  </si>
  <si>
    <t>Quantity of active ingredient applied per tonne of textile</t>
  </si>
  <si>
    <r>
      <t>Q</t>
    </r>
    <r>
      <rPr>
        <vertAlign val="subscript"/>
        <sz val="10"/>
        <color theme="1"/>
        <rFont val="Verdana"/>
        <family val="2"/>
      </rPr>
      <t>a.i.</t>
    </r>
  </si>
  <si>
    <r>
      <t>kg.t</t>
    </r>
    <r>
      <rPr>
        <vertAlign val="superscript"/>
        <sz val="10"/>
        <color theme="1"/>
        <rFont val="Verdana"/>
        <family val="2"/>
      </rPr>
      <t>-1</t>
    </r>
  </si>
  <si>
    <t>Degree of fixation</t>
  </si>
  <si>
    <r>
      <rPr>
        <sz val="10"/>
        <color theme="1"/>
        <rFont val="Verdana"/>
        <family val="2"/>
      </rPr>
      <t>F</t>
    </r>
    <r>
      <rPr>
        <vertAlign val="subscript"/>
        <sz val="10"/>
        <color theme="1"/>
        <rFont val="Verdana"/>
        <family val="2"/>
      </rPr>
      <t>fixation</t>
    </r>
  </si>
  <si>
    <t>Amount of residual liquors</t>
  </si>
  <si>
    <r>
      <t>F</t>
    </r>
    <r>
      <rPr>
        <vertAlign val="subscript"/>
        <sz val="10"/>
        <color theme="1"/>
        <rFont val="Verdana"/>
        <family val="2"/>
      </rPr>
      <t>residual liquor</t>
    </r>
  </si>
  <si>
    <r>
      <rPr>
        <b/>
        <sz val="10"/>
        <color theme="1"/>
        <rFont val="Verdana"/>
        <family val="2"/>
      </rPr>
      <t>Elocal</t>
    </r>
    <r>
      <rPr>
        <b/>
        <vertAlign val="subscript"/>
        <sz val="10"/>
        <color theme="1"/>
        <rFont val="Verdana"/>
        <family val="2"/>
      </rPr>
      <t>water</t>
    </r>
    <r>
      <rPr>
        <vertAlign val="subscript"/>
        <sz val="10"/>
        <color theme="1"/>
        <rFont val="Verdana"/>
        <family val="2"/>
      </rPr>
      <t xml:space="preserve"> </t>
    </r>
    <r>
      <rPr>
        <sz val="10"/>
        <color theme="1"/>
        <rFont val="Verdana"/>
        <family val="2"/>
      </rPr>
      <t>= Q</t>
    </r>
    <r>
      <rPr>
        <vertAlign val="subscript"/>
        <sz val="10"/>
        <color theme="1"/>
        <rFont val="Verdana"/>
        <family val="2"/>
      </rPr>
      <t>textile</t>
    </r>
    <r>
      <rPr>
        <sz val="10"/>
        <color theme="1"/>
        <rFont val="Verdana"/>
        <family val="2"/>
      </rPr>
      <t xml:space="preserve"> * Q</t>
    </r>
    <r>
      <rPr>
        <vertAlign val="subscript"/>
        <sz val="10"/>
        <color theme="1"/>
        <rFont val="Verdana"/>
        <family val="2"/>
      </rPr>
      <t>a.i.</t>
    </r>
    <r>
      <rPr>
        <sz val="10"/>
        <color theme="1"/>
        <rFont val="Verdana"/>
        <family val="2"/>
      </rPr>
      <t xml:space="preserve"> * (1 - F</t>
    </r>
    <r>
      <rPr>
        <vertAlign val="subscript"/>
        <sz val="10"/>
        <color theme="1"/>
        <rFont val="Verdana"/>
        <family val="2"/>
      </rPr>
      <t>fixation</t>
    </r>
    <r>
      <rPr>
        <sz val="10"/>
        <color theme="1"/>
        <rFont val="Verdana"/>
        <family val="2"/>
      </rPr>
      <t>) + Q</t>
    </r>
    <r>
      <rPr>
        <vertAlign val="subscript"/>
        <sz val="10"/>
        <color theme="1"/>
        <rFont val="Verdana"/>
        <family val="2"/>
      </rPr>
      <t>textile</t>
    </r>
    <r>
      <rPr>
        <sz val="10"/>
        <color theme="1"/>
        <rFont val="Verdana"/>
        <family val="2"/>
      </rPr>
      <t xml:space="preserve"> * Q</t>
    </r>
    <r>
      <rPr>
        <vertAlign val="subscript"/>
        <sz val="10"/>
        <color theme="1"/>
        <rFont val="Verdana"/>
        <family val="2"/>
      </rPr>
      <t>a.i.</t>
    </r>
    <r>
      <rPr>
        <sz val="10"/>
        <color theme="1"/>
        <rFont val="Verdana"/>
        <family val="2"/>
      </rPr>
      <t xml:space="preserve"> * F</t>
    </r>
    <r>
      <rPr>
        <vertAlign val="subscript"/>
        <sz val="10"/>
        <color theme="1"/>
        <rFont val="Verdana"/>
        <family val="2"/>
      </rPr>
      <t>residual liquor</t>
    </r>
  </si>
  <si>
    <t>Number of inhabitants feeding one sewage treatment plant</t>
  </si>
  <si>
    <t>Nlocal</t>
  </si>
  <si>
    <t>cap</t>
  </si>
  <si>
    <r>
      <t>Q</t>
    </r>
    <r>
      <rPr>
        <vertAlign val="subscript"/>
        <sz val="10"/>
        <color theme="1"/>
        <rFont val="Verdana"/>
        <family val="2"/>
      </rPr>
      <t>a.i.,garment</t>
    </r>
  </si>
  <si>
    <r>
      <t>mg.cm</t>
    </r>
    <r>
      <rPr>
        <vertAlign val="superscript"/>
        <sz val="10"/>
        <rFont val="Verdana"/>
        <family val="2"/>
      </rPr>
      <t>-2</t>
    </r>
  </si>
  <si>
    <t>Treated area of garments washed per day</t>
  </si>
  <si>
    <r>
      <t>AREA</t>
    </r>
    <r>
      <rPr>
        <vertAlign val="subscript"/>
        <sz val="10"/>
        <color theme="1"/>
        <rFont val="Verdana"/>
        <family val="2"/>
      </rPr>
      <t>garment</t>
    </r>
  </si>
  <si>
    <r>
      <t>cm</t>
    </r>
    <r>
      <rPr>
        <vertAlign val="superscript"/>
        <sz val="10"/>
        <rFont val="Verdana"/>
        <family val="2"/>
      </rPr>
      <t>2</t>
    </r>
    <r>
      <rPr>
        <sz val="10"/>
        <rFont val="Verdana"/>
        <family val="2"/>
      </rPr>
      <t>.d</t>
    </r>
    <r>
      <rPr>
        <vertAlign val="superscript"/>
        <sz val="10"/>
        <rFont val="Verdana"/>
        <family val="2"/>
      </rPr>
      <t>-1</t>
    </r>
  </si>
  <si>
    <t>Textile article</t>
  </si>
  <si>
    <t>Select garment</t>
  </si>
  <si>
    <t>T-shirt/jacket</t>
  </si>
  <si>
    <t>Surface area (cm2)</t>
  </si>
  <si>
    <r>
      <t>Surface area (cm</t>
    </r>
    <r>
      <rPr>
        <b/>
        <vertAlign val="superscript"/>
        <sz val="10"/>
        <color theme="1"/>
        <rFont val="Verdana"/>
        <family val="2"/>
      </rPr>
      <t>2</t>
    </r>
    <r>
      <rPr>
        <b/>
        <sz val="10"/>
        <color theme="1"/>
        <rFont val="Verdana"/>
        <family val="2"/>
      </rPr>
      <t>)</t>
    </r>
  </si>
  <si>
    <t>Trousers</t>
  </si>
  <si>
    <t>Socks</t>
  </si>
  <si>
    <t>Outdoor garment set (total area)</t>
  </si>
  <si>
    <t>ESD Table 3.4</t>
  </si>
  <si>
    <t xml:space="preserve">Fraction of inhabitants using the product </t>
  </si>
  <si>
    <r>
      <t>F</t>
    </r>
    <r>
      <rPr>
        <vertAlign val="subscript"/>
        <sz val="10"/>
        <color theme="1"/>
        <rFont val="Verdana"/>
        <family val="2"/>
      </rPr>
      <t>inh</t>
    </r>
  </si>
  <si>
    <t>ESD Table 3.5</t>
  </si>
  <si>
    <t xml:space="preserve">Market share of repellent </t>
  </si>
  <si>
    <r>
      <t>F</t>
    </r>
    <r>
      <rPr>
        <vertAlign val="subscript"/>
        <sz val="10"/>
        <color theme="1"/>
        <rFont val="Verdana"/>
        <family val="2"/>
      </rPr>
      <t>penetr</t>
    </r>
  </si>
  <si>
    <r>
      <rPr>
        <b/>
        <sz val="10"/>
        <color theme="1"/>
        <rFont val="Verdana"/>
        <family val="2"/>
      </rPr>
      <t>Elocal</t>
    </r>
    <r>
      <rPr>
        <b/>
        <vertAlign val="subscript"/>
        <sz val="10"/>
        <color theme="1"/>
        <rFont val="Verdana"/>
        <family val="2"/>
      </rPr>
      <t>water</t>
    </r>
    <r>
      <rPr>
        <b/>
        <sz val="10"/>
        <color theme="1"/>
        <rFont val="Verdana"/>
        <family val="2"/>
      </rPr>
      <t xml:space="preserve"> </t>
    </r>
    <r>
      <rPr>
        <sz val="10"/>
        <color theme="1"/>
        <rFont val="Verdana"/>
        <family val="2"/>
      </rPr>
      <t>=  Nlocal * Q</t>
    </r>
    <r>
      <rPr>
        <vertAlign val="subscript"/>
        <sz val="10"/>
        <color theme="1"/>
        <rFont val="Verdana"/>
        <family val="2"/>
      </rPr>
      <t>a.i.,garment</t>
    </r>
    <r>
      <rPr>
        <sz val="10"/>
        <color theme="1"/>
        <rFont val="Verdana"/>
        <family val="2"/>
      </rPr>
      <t xml:space="preserve"> * AREA</t>
    </r>
    <r>
      <rPr>
        <vertAlign val="subscript"/>
        <sz val="10"/>
        <color theme="1"/>
        <rFont val="Verdana"/>
        <family val="2"/>
      </rPr>
      <t>garment</t>
    </r>
    <r>
      <rPr>
        <sz val="10"/>
        <color theme="1"/>
        <rFont val="Verdana"/>
        <family val="2"/>
      </rPr>
      <t xml:space="preserve"> * F</t>
    </r>
    <r>
      <rPr>
        <vertAlign val="subscript"/>
        <sz val="10"/>
        <color theme="1"/>
        <rFont val="Verdana"/>
        <family val="2"/>
      </rPr>
      <t>inh</t>
    </r>
    <r>
      <rPr>
        <sz val="10"/>
        <color theme="1"/>
        <rFont val="Verdana"/>
        <family val="2"/>
      </rPr>
      <t xml:space="preserve"> * F</t>
    </r>
    <r>
      <rPr>
        <vertAlign val="subscript"/>
        <sz val="10"/>
        <color theme="1"/>
        <rFont val="Verdana"/>
        <family val="2"/>
      </rPr>
      <t>water</t>
    </r>
    <r>
      <rPr>
        <sz val="10"/>
        <color theme="1"/>
        <rFont val="Verdana"/>
        <family val="2"/>
      </rPr>
      <t xml:space="preserve"> * F</t>
    </r>
    <r>
      <rPr>
        <vertAlign val="subscript"/>
        <sz val="10"/>
        <color theme="1"/>
        <rFont val="Verdana"/>
        <family val="2"/>
      </rPr>
      <t>penetr</t>
    </r>
    <r>
      <rPr>
        <sz val="10"/>
        <color theme="1"/>
        <rFont val="Verdana"/>
        <family val="2"/>
      </rPr>
      <t xml:space="preserve"> *10</t>
    </r>
    <r>
      <rPr>
        <vertAlign val="superscript"/>
        <sz val="10"/>
        <color theme="1"/>
        <rFont val="Verdana"/>
        <family val="2"/>
      </rPr>
      <t>-6</t>
    </r>
  </si>
  <si>
    <r>
      <t>Q</t>
    </r>
    <r>
      <rPr>
        <vertAlign val="subscript"/>
        <sz val="10"/>
        <color theme="1"/>
        <rFont val="Verdana"/>
        <family val="2"/>
      </rPr>
      <t>a.i.,tent</t>
    </r>
  </si>
  <si>
    <t>Quantity of active substance on the tent textile</t>
  </si>
  <si>
    <r>
      <t>mg.m</t>
    </r>
    <r>
      <rPr>
        <vertAlign val="superscript"/>
        <sz val="10"/>
        <rFont val="Verdana"/>
        <family val="2"/>
      </rPr>
      <t>-2</t>
    </r>
  </si>
  <si>
    <t>Tent surface area</t>
  </si>
  <si>
    <r>
      <t>AREA</t>
    </r>
    <r>
      <rPr>
        <vertAlign val="subscript"/>
        <sz val="10"/>
        <color theme="1"/>
        <rFont val="Verdana"/>
        <family val="2"/>
      </rPr>
      <t>tent</t>
    </r>
  </si>
  <si>
    <r>
      <t>m</t>
    </r>
    <r>
      <rPr>
        <vertAlign val="superscript"/>
        <sz val="10"/>
        <rFont val="Verdana"/>
        <family val="2"/>
      </rPr>
      <t>2</t>
    </r>
  </si>
  <si>
    <t>Duration of camping season</t>
  </si>
  <si>
    <r>
      <t>TIME</t>
    </r>
    <r>
      <rPr>
        <vertAlign val="subscript"/>
        <sz val="10"/>
        <color theme="1"/>
        <rFont val="Verdana"/>
        <family val="2"/>
      </rPr>
      <t>camping</t>
    </r>
  </si>
  <si>
    <r>
      <t>N</t>
    </r>
    <r>
      <rPr>
        <vertAlign val="subscript"/>
        <sz val="10"/>
        <color theme="1"/>
        <rFont val="Verdana"/>
        <family val="2"/>
      </rPr>
      <t>emission,120d</t>
    </r>
  </si>
  <si>
    <t>First order rate constant for removal from soil</t>
  </si>
  <si>
    <r>
      <t>d</t>
    </r>
    <r>
      <rPr>
        <vertAlign val="superscript"/>
        <sz val="10"/>
        <rFont val="Verdana"/>
        <family val="2"/>
      </rPr>
      <t>-1</t>
    </r>
  </si>
  <si>
    <t>Soil volume</t>
  </si>
  <si>
    <r>
      <t>RHO</t>
    </r>
    <r>
      <rPr>
        <vertAlign val="subscript"/>
        <sz val="10"/>
        <color theme="1"/>
        <rFont val="Verdana"/>
        <family val="2"/>
      </rPr>
      <t>soil</t>
    </r>
  </si>
  <si>
    <r>
      <t>mg.d</t>
    </r>
    <r>
      <rPr>
        <vertAlign val="superscript"/>
        <sz val="10"/>
        <color theme="1"/>
        <rFont val="Verdana"/>
        <family val="2"/>
      </rPr>
      <t>-1</t>
    </r>
  </si>
  <si>
    <t>Concentration in local soil after the first camping season</t>
  </si>
  <si>
    <t>Average daily emission due to leaching over first camping season for one tent</t>
  </si>
  <si>
    <r>
      <t>E</t>
    </r>
    <r>
      <rPr>
        <vertAlign val="subscript"/>
        <sz val="10"/>
        <color theme="1"/>
        <rFont val="Verdana"/>
        <family val="2"/>
      </rPr>
      <t>soil,leach,camping</t>
    </r>
  </si>
  <si>
    <r>
      <t>Clocal</t>
    </r>
    <r>
      <rPr>
        <vertAlign val="subscript"/>
        <sz val="10"/>
        <color theme="1"/>
        <rFont val="Verdana"/>
        <family val="2"/>
      </rPr>
      <t>soil,camping</t>
    </r>
  </si>
  <si>
    <r>
      <rPr>
        <b/>
        <sz val="10"/>
        <color theme="1"/>
        <rFont val="Verdana"/>
        <family val="2"/>
      </rPr>
      <t>Clocal</t>
    </r>
    <r>
      <rPr>
        <b/>
        <vertAlign val="subscript"/>
        <sz val="10"/>
        <color theme="1"/>
        <rFont val="Verdana"/>
        <family val="2"/>
      </rPr>
      <t>soil,camping</t>
    </r>
    <r>
      <rPr>
        <b/>
        <sz val="10"/>
        <color theme="1"/>
        <rFont val="Verdana"/>
        <family val="2"/>
      </rPr>
      <t xml:space="preserve"> </t>
    </r>
    <r>
      <rPr>
        <sz val="10"/>
        <color theme="1"/>
        <rFont val="Verdana"/>
        <family val="2"/>
      </rPr>
      <t>= E</t>
    </r>
    <r>
      <rPr>
        <vertAlign val="subscript"/>
        <sz val="10"/>
        <color theme="1"/>
        <rFont val="Verdana"/>
        <family val="2"/>
      </rPr>
      <t>soil,leach,camping</t>
    </r>
    <r>
      <rPr>
        <sz val="10"/>
        <color theme="1"/>
        <rFont val="Verdana"/>
        <family val="2"/>
      </rPr>
      <t xml:space="preserve"> * TIME</t>
    </r>
    <r>
      <rPr>
        <vertAlign val="subscript"/>
        <sz val="10"/>
        <color theme="1"/>
        <rFont val="Verdana"/>
        <family val="2"/>
      </rPr>
      <t>camping</t>
    </r>
    <r>
      <rPr>
        <sz val="10"/>
        <color theme="1"/>
        <rFont val="Verdana"/>
        <family val="2"/>
      </rPr>
      <t xml:space="preserve"> / (V</t>
    </r>
    <r>
      <rPr>
        <vertAlign val="subscript"/>
        <sz val="10"/>
        <color theme="1"/>
        <rFont val="Verdana"/>
        <family val="2"/>
      </rPr>
      <t>soil</t>
    </r>
    <r>
      <rPr>
        <sz val="10"/>
        <color theme="1"/>
        <rFont val="Verdana"/>
        <family val="2"/>
      </rPr>
      <t xml:space="preserve"> *RHO</t>
    </r>
    <r>
      <rPr>
        <vertAlign val="subscript"/>
        <sz val="10"/>
        <color theme="1"/>
        <rFont val="Verdana"/>
        <family val="2"/>
      </rPr>
      <t>soil</t>
    </r>
    <r>
      <rPr>
        <sz val="10"/>
        <color theme="1"/>
        <rFont val="Verdana"/>
        <family val="2"/>
      </rPr>
      <t>)</t>
    </r>
  </si>
  <si>
    <t>Concentration in local soil after the first camping season, considering degradation processes in the soil compartment</t>
  </si>
  <si>
    <r>
      <t>Clocal</t>
    </r>
    <r>
      <rPr>
        <vertAlign val="subscript"/>
        <sz val="10"/>
        <color theme="1"/>
        <rFont val="Verdana"/>
        <family val="2"/>
      </rPr>
      <t>soil,camping-ref</t>
    </r>
  </si>
  <si>
    <r>
      <rPr>
        <b/>
        <sz val="10"/>
        <color theme="1"/>
        <rFont val="Verdana"/>
        <family val="2"/>
      </rPr>
      <t>Clocal</t>
    </r>
    <r>
      <rPr>
        <b/>
        <vertAlign val="subscript"/>
        <sz val="10"/>
        <color theme="1"/>
        <rFont val="Verdana"/>
        <family val="2"/>
      </rPr>
      <t>soil,camping-ref</t>
    </r>
    <r>
      <rPr>
        <b/>
        <sz val="10"/>
        <color theme="1"/>
        <rFont val="Verdana"/>
        <family val="2"/>
      </rPr>
      <t xml:space="preserve"> </t>
    </r>
    <r>
      <rPr>
        <sz val="10"/>
        <color theme="1"/>
        <rFont val="Verdana"/>
        <family val="2"/>
      </rPr>
      <t>=
[E</t>
    </r>
    <r>
      <rPr>
        <vertAlign val="subscript"/>
        <sz val="10"/>
        <color theme="1"/>
        <rFont val="Verdana"/>
        <family val="2"/>
      </rPr>
      <t>soil,leach,camping</t>
    </r>
    <r>
      <rPr>
        <sz val="10"/>
        <color theme="1"/>
        <rFont val="Verdana"/>
        <family val="2"/>
      </rPr>
      <t xml:space="preserve"> * T</t>
    </r>
    <r>
      <rPr>
        <vertAlign val="subscript"/>
        <sz val="10"/>
        <color theme="1"/>
        <rFont val="Verdana"/>
        <family val="2"/>
      </rPr>
      <t>emission,1d</t>
    </r>
    <r>
      <rPr>
        <sz val="10"/>
        <color theme="1"/>
        <rFont val="Verdana"/>
        <family val="2"/>
      </rPr>
      <t xml:space="preserve"> / (V</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 * { [1-(e</t>
    </r>
    <r>
      <rPr>
        <vertAlign val="superscript"/>
        <sz val="10"/>
        <color theme="1"/>
        <rFont val="Verdana"/>
        <family val="2"/>
      </rPr>
      <t>-kdegsoil</t>
    </r>
    <r>
      <rPr>
        <sz val="10"/>
        <color theme="1"/>
        <rFont val="Verdana"/>
        <family val="2"/>
      </rPr>
      <t xml:space="preserve"> </t>
    </r>
    <r>
      <rPr>
        <vertAlign val="superscript"/>
        <sz val="10"/>
        <color theme="1"/>
        <rFont val="Verdana"/>
        <family val="2"/>
      </rPr>
      <t>* Temission,1d</t>
    </r>
    <r>
      <rPr>
        <sz val="10"/>
        <color theme="1"/>
        <rFont val="Verdana"/>
        <family val="2"/>
      </rPr>
      <t>)</t>
    </r>
    <r>
      <rPr>
        <vertAlign val="superscript"/>
        <sz val="10"/>
        <color theme="1"/>
        <rFont val="Verdana"/>
        <family val="2"/>
      </rPr>
      <t>Nemission,120d</t>
    </r>
    <r>
      <rPr>
        <sz val="10"/>
        <color theme="1"/>
        <rFont val="Verdana"/>
        <family val="2"/>
      </rPr>
      <t>] / [1-e</t>
    </r>
    <r>
      <rPr>
        <vertAlign val="superscript"/>
        <sz val="10"/>
        <color theme="1"/>
        <rFont val="Verdana"/>
        <family val="2"/>
      </rPr>
      <t>-kdegsoil * Temission,1d</t>
    </r>
    <r>
      <rPr>
        <sz val="10"/>
        <color theme="1"/>
        <rFont val="Verdana"/>
        <family val="2"/>
      </rPr>
      <t xml:space="preserve"> ] }</t>
    </r>
  </si>
  <si>
    <t>Emission interval</t>
  </si>
  <si>
    <r>
      <t>Q</t>
    </r>
    <r>
      <rPr>
        <vertAlign val="subscript"/>
        <sz val="10"/>
        <color theme="1"/>
        <rFont val="Verdana"/>
        <family val="2"/>
      </rPr>
      <t>leach,camping</t>
    </r>
  </si>
  <si>
    <r>
      <t>E</t>
    </r>
    <r>
      <rPr>
        <b/>
        <vertAlign val="subscript"/>
        <sz val="10"/>
        <color theme="1"/>
        <rFont val="Verdana"/>
        <family val="2"/>
      </rPr>
      <t>soil,leach,camping</t>
    </r>
    <r>
      <rPr>
        <b/>
        <sz val="10"/>
        <color theme="1"/>
        <rFont val="Verdana"/>
        <family val="2"/>
      </rPr>
      <t xml:space="preserve"> </t>
    </r>
    <r>
      <rPr>
        <sz val="10"/>
        <color theme="1"/>
        <rFont val="Verdana"/>
        <family val="2"/>
      </rPr>
      <t>= Q</t>
    </r>
    <r>
      <rPr>
        <vertAlign val="subscript"/>
        <sz val="10"/>
        <color theme="1"/>
        <rFont val="Verdana"/>
        <family val="2"/>
      </rPr>
      <t>leach,camping</t>
    </r>
    <r>
      <rPr>
        <sz val="10"/>
        <color theme="1"/>
        <rFont val="Verdana"/>
        <family val="2"/>
      </rPr>
      <t xml:space="preserve"> * AREA</t>
    </r>
    <r>
      <rPr>
        <vertAlign val="subscript"/>
        <sz val="10"/>
        <color theme="1"/>
        <rFont val="Verdana"/>
        <family val="2"/>
      </rPr>
      <t>tent</t>
    </r>
    <r>
      <rPr>
        <sz val="10"/>
        <color theme="1"/>
        <rFont val="Verdana"/>
        <family val="2"/>
      </rPr>
      <t xml:space="preserve"> / TIME</t>
    </r>
    <r>
      <rPr>
        <vertAlign val="subscript"/>
        <sz val="10"/>
        <color theme="1"/>
        <rFont val="Verdana"/>
        <family val="2"/>
      </rPr>
      <t>camping</t>
    </r>
  </si>
  <si>
    <r>
      <t>Cumulative quantity of active ingredient leached out of 1 m</t>
    </r>
    <r>
      <rPr>
        <vertAlign val="superscript"/>
        <sz val="10"/>
        <color theme="1"/>
        <rFont val="Verdana"/>
        <family val="2"/>
      </rPr>
      <t>2</t>
    </r>
    <r>
      <rPr>
        <sz val="10"/>
        <color theme="1"/>
        <rFont val="Verdana"/>
        <family val="2"/>
      </rPr>
      <t xml:space="preserve"> of treated tent over the first camping season </t>
    </r>
    <r>
      <rPr>
        <vertAlign val="superscript"/>
        <sz val="10"/>
        <color theme="1"/>
        <rFont val="Verdana"/>
        <family val="2"/>
      </rPr>
      <t>2</t>
    </r>
  </si>
  <si>
    <t>2) In the absence of leaching data and as a worst-case assumption, 100% release is assumed for the first camping season (independent from the service life of a tent)</t>
  </si>
  <si>
    <t>Quantity of active ingredient in the garment related to surface area</t>
  </si>
  <si>
    <t>Bed nets</t>
  </si>
  <si>
    <t>1. Insert, in the "Input" table, the value for the tonnage in the EU for the application.</t>
  </si>
  <si>
    <t>2) The subscript "4" refers to the life-cycle stage "private use".</t>
  </si>
  <si>
    <t>Fraction released to air</t>
  </si>
  <si>
    <t>Fraction dermally absorbed</t>
  </si>
  <si>
    <r>
      <t>F</t>
    </r>
    <r>
      <rPr>
        <vertAlign val="subscript"/>
        <sz val="10"/>
        <color theme="1"/>
        <rFont val="Verdana"/>
        <family val="2"/>
      </rPr>
      <t>4,skin</t>
    </r>
  </si>
  <si>
    <t>D/O</t>
  </si>
  <si>
    <t>3. The local emission rate to wastewater is automatically calculated in the "Output" table.</t>
  </si>
  <si>
    <t>Select treatment/product efficacy</t>
  </si>
  <si>
    <t>Treatment/product efficacy</t>
  </si>
  <si>
    <t>Nappl</t>
  </si>
  <si>
    <t>Human skin, ≥ 12h</t>
  </si>
  <si>
    <t>Human skin, ≥ 6h - &lt; 12h</t>
  </si>
  <si>
    <t>Human skin, ≥ 4h - &lt; 6h</t>
  </si>
  <si>
    <t>Human skin, &lt; 4h</t>
  </si>
  <si>
    <t>Human clothes</t>
  </si>
  <si>
    <t>Table 3.2, p. 25</t>
  </si>
  <si>
    <t>ESD Table 3.2</t>
  </si>
  <si>
    <t>Treated area of human skin</t>
  </si>
  <si>
    <t>Body parts</t>
  </si>
  <si>
    <t>Head+Arms+Hands+Legs+Feet</t>
  </si>
  <si>
    <t xml:space="preserve">Fraction of inhabitants using a repellent product </t>
  </si>
  <si>
    <t>Market share of repellent</t>
  </si>
  <si>
    <t>Specific density of the product</t>
  </si>
  <si>
    <t>RHOform</t>
  </si>
  <si>
    <r>
      <t>kg.m</t>
    </r>
    <r>
      <rPr>
        <vertAlign val="superscript"/>
        <sz val="10"/>
        <rFont val="Verdana"/>
        <family val="2"/>
      </rPr>
      <t>-3</t>
    </r>
  </si>
  <si>
    <t>Spreadsheet "PT19 -appl human skin &amp; garments"</t>
  </si>
  <si>
    <t>Table 3.5, p.26</t>
  </si>
  <si>
    <t>Type and use of the repellent product</t>
  </si>
  <si>
    <t>Finh (-)</t>
  </si>
  <si>
    <t>Select type and use of the product</t>
  </si>
  <si>
    <t>Skin repellent - Human skin application</t>
  </si>
  <si>
    <t>Skin repellent - Garment application</t>
  </si>
  <si>
    <t xml:space="preserve">Textile repellent - Garment application </t>
  </si>
  <si>
    <t>Select body part</t>
  </si>
  <si>
    <r>
      <t>F</t>
    </r>
    <r>
      <rPr>
        <vertAlign val="subscript"/>
        <sz val="10"/>
        <color theme="1"/>
        <rFont val="Verdana"/>
        <family val="2"/>
      </rPr>
      <t>air</t>
    </r>
  </si>
  <si>
    <r>
      <t>F</t>
    </r>
    <r>
      <rPr>
        <vertAlign val="subscript"/>
        <sz val="10"/>
        <color theme="1"/>
        <rFont val="Verdana"/>
        <family val="2"/>
      </rPr>
      <t>skin</t>
    </r>
  </si>
  <si>
    <r>
      <t>F</t>
    </r>
    <r>
      <rPr>
        <vertAlign val="subscript"/>
        <sz val="10"/>
        <color theme="1"/>
        <rFont val="Verdana"/>
        <family val="2"/>
      </rPr>
      <t>water</t>
    </r>
    <r>
      <rPr>
        <sz val="10"/>
        <color theme="1"/>
        <rFont val="Verdana"/>
        <family val="2"/>
      </rPr>
      <t xml:space="preserve"> = 1 - (F</t>
    </r>
    <r>
      <rPr>
        <vertAlign val="subscript"/>
        <sz val="10"/>
        <color theme="1"/>
        <rFont val="Verdana"/>
        <family val="2"/>
      </rPr>
      <t>air</t>
    </r>
    <r>
      <rPr>
        <sz val="10"/>
        <color theme="1"/>
        <rFont val="Verdana"/>
        <family val="2"/>
      </rPr>
      <t xml:space="preserve"> + F</t>
    </r>
    <r>
      <rPr>
        <vertAlign val="subscript"/>
        <sz val="10"/>
        <color theme="1"/>
        <rFont val="Verdana"/>
        <family val="2"/>
      </rPr>
      <t>skin</t>
    </r>
    <r>
      <rPr>
        <sz val="10"/>
        <color theme="1"/>
        <rFont val="Verdana"/>
        <family val="2"/>
      </rPr>
      <t>)</t>
    </r>
  </si>
  <si>
    <r>
      <t>Table 1: Model calculations for Elocal</t>
    </r>
    <r>
      <rPr>
        <b/>
        <sz val="8"/>
        <color theme="3"/>
        <rFont val="Verdana"/>
        <family val="2"/>
      </rPr>
      <t>water</t>
    </r>
  </si>
  <si>
    <t>Product form</t>
  </si>
  <si>
    <t>Select "Volume" or "Weight"</t>
  </si>
  <si>
    <t>A) Volume</t>
  </si>
  <si>
    <t>B) Weight</t>
  </si>
  <si>
    <t>Consumption</t>
  </si>
  <si>
    <t xml:space="preserve">Select Vform or Qform </t>
  </si>
  <si>
    <r>
      <t>D1) Vform (μL.cm</t>
    </r>
    <r>
      <rPr>
        <vertAlign val="superscript"/>
        <sz val="10"/>
        <color theme="1"/>
        <rFont val="Verdana"/>
        <family val="2"/>
      </rPr>
      <t>-2</t>
    </r>
    <r>
      <rPr>
        <sz val="10"/>
        <color theme="1"/>
        <rFont val="Verdana"/>
        <family val="2"/>
      </rPr>
      <t>)</t>
    </r>
  </si>
  <si>
    <r>
      <t>D2) Qform (mg.cm</t>
    </r>
    <r>
      <rPr>
        <vertAlign val="superscript"/>
        <sz val="10"/>
        <color theme="1"/>
        <rFont val="Verdana"/>
        <family val="2"/>
      </rPr>
      <t>-2</t>
    </r>
    <r>
      <rPr>
        <sz val="10"/>
        <color theme="1"/>
        <rFont val="Verdana"/>
        <family val="2"/>
      </rPr>
      <t>)</t>
    </r>
  </si>
  <si>
    <r>
      <t xml:space="preserve">Active substance in the product </t>
    </r>
    <r>
      <rPr>
        <vertAlign val="superscript"/>
        <sz val="10"/>
        <color theme="1"/>
        <rFont val="Verdana"/>
        <family val="2"/>
      </rPr>
      <t>2</t>
    </r>
  </si>
  <si>
    <r>
      <t xml:space="preserve">Consumption per application </t>
    </r>
    <r>
      <rPr>
        <vertAlign val="superscript"/>
        <sz val="10"/>
        <color theme="1"/>
        <rFont val="Verdana"/>
        <family val="2"/>
      </rPr>
      <t>2</t>
    </r>
  </si>
  <si>
    <r>
      <t>2) Active substance concentrations within the product and consumption amounts of the product per application can be given on a weight or volume basis. The end-calculations may therefore require the inclusion of the product density as appropriate and must include varying factors for converting units to gain an Elocal</t>
    </r>
    <r>
      <rPr>
        <i/>
        <vertAlign val="subscript"/>
        <sz val="10"/>
        <color rgb="FF0070C0"/>
        <rFont val="Verdana"/>
        <family val="2"/>
      </rPr>
      <t>water</t>
    </r>
    <r>
      <rPr>
        <i/>
        <sz val="10"/>
        <color rgb="FF0070C0"/>
        <rFont val="Verdana"/>
        <family val="2"/>
      </rPr>
      <t xml:space="preserve"> in kg.d</t>
    </r>
    <r>
      <rPr>
        <i/>
        <vertAlign val="superscript"/>
        <sz val="10"/>
        <color rgb="FF0070C0"/>
        <rFont val="Verdana"/>
        <family val="2"/>
      </rPr>
      <t>-1</t>
    </r>
    <r>
      <rPr>
        <i/>
        <sz val="10"/>
        <color rgb="FF0070C0"/>
        <rFont val="Verdana"/>
        <family val="2"/>
      </rPr>
      <t>. For transparency reasons, the parameters for the active substance in the product and the product application amount were assigned A, B, D1 and D2 - dependent on the unit in which they are available.</t>
    </r>
  </si>
  <si>
    <r>
      <rPr>
        <b/>
        <sz val="10"/>
        <color theme="1"/>
        <rFont val="Verdana"/>
        <family val="2"/>
      </rPr>
      <t>A and D1</t>
    </r>
    <r>
      <rPr>
        <sz val="10"/>
        <color theme="1"/>
        <rFont val="Verdana"/>
        <family val="2"/>
      </rPr>
      <t>:  Elocal</t>
    </r>
    <r>
      <rPr>
        <vertAlign val="subscript"/>
        <sz val="10"/>
        <color theme="1"/>
        <rFont val="Verdana"/>
        <family val="2"/>
      </rPr>
      <t>water</t>
    </r>
    <r>
      <rPr>
        <sz val="10"/>
        <color theme="1"/>
        <rFont val="Verdana"/>
        <family val="2"/>
      </rPr>
      <t xml:space="preserve"> = Nlocal * N</t>
    </r>
    <r>
      <rPr>
        <vertAlign val="subscript"/>
        <sz val="10"/>
        <color theme="1"/>
        <rFont val="Verdana"/>
        <family val="2"/>
      </rPr>
      <t>appl</t>
    </r>
    <r>
      <rPr>
        <sz val="10"/>
        <color theme="1"/>
        <rFont val="Verdana"/>
        <family val="2"/>
      </rPr>
      <t xml:space="preserve"> * Vform</t>
    </r>
    <r>
      <rPr>
        <vertAlign val="subscript"/>
        <sz val="10"/>
        <color theme="1"/>
        <rFont val="Verdana"/>
        <family val="2"/>
      </rPr>
      <t>appl</t>
    </r>
    <r>
      <rPr>
        <sz val="10"/>
        <color theme="1"/>
        <rFont val="Verdana"/>
        <family val="2"/>
      </rPr>
      <t xml:space="preserve"> * AREA</t>
    </r>
    <r>
      <rPr>
        <vertAlign val="subscript"/>
        <sz val="10"/>
        <color theme="1"/>
        <rFont val="Verdana"/>
        <family val="2"/>
      </rPr>
      <t>skin/garment</t>
    </r>
    <r>
      <rPr>
        <sz val="10"/>
        <color theme="1"/>
        <rFont val="Verdana"/>
        <family val="2"/>
      </rPr>
      <t xml:space="preserve"> * Cform</t>
    </r>
    <r>
      <rPr>
        <vertAlign val="subscript"/>
        <sz val="10"/>
        <color theme="1"/>
        <rFont val="Verdana"/>
        <family val="2"/>
      </rPr>
      <t>volume</t>
    </r>
    <r>
      <rPr>
        <sz val="10"/>
        <color theme="1"/>
        <rFont val="Verdana"/>
        <family val="2"/>
      </rPr>
      <t xml:space="preserve"> * F</t>
    </r>
    <r>
      <rPr>
        <vertAlign val="subscript"/>
        <sz val="10"/>
        <color theme="1"/>
        <rFont val="Verdana"/>
        <family val="2"/>
      </rPr>
      <t>inh</t>
    </r>
    <r>
      <rPr>
        <sz val="10"/>
        <color theme="1"/>
        <rFont val="Verdana"/>
        <family val="2"/>
      </rPr>
      <t xml:space="preserve"> * F</t>
    </r>
    <r>
      <rPr>
        <vertAlign val="subscript"/>
        <sz val="10"/>
        <color theme="1"/>
        <rFont val="Verdana"/>
        <family val="2"/>
      </rPr>
      <t>water</t>
    </r>
    <r>
      <rPr>
        <sz val="10"/>
        <color theme="1"/>
        <rFont val="Verdana"/>
        <family val="2"/>
      </rPr>
      <t xml:space="preserve"> * F</t>
    </r>
    <r>
      <rPr>
        <vertAlign val="subscript"/>
        <sz val="10"/>
        <color theme="1"/>
        <rFont val="Verdana"/>
        <family val="2"/>
      </rPr>
      <t>penetr</t>
    </r>
    <r>
      <rPr>
        <sz val="10"/>
        <color theme="1"/>
        <rFont val="Verdana"/>
        <family val="2"/>
      </rPr>
      <t xml:space="preserve"> * 10</t>
    </r>
    <r>
      <rPr>
        <vertAlign val="superscript"/>
        <sz val="10"/>
        <color theme="1"/>
        <rFont val="Verdana"/>
        <family val="2"/>
      </rPr>
      <t>-9</t>
    </r>
  </si>
  <si>
    <r>
      <rPr>
        <b/>
        <sz val="10"/>
        <color theme="1"/>
        <rFont val="Verdana"/>
        <family val="2"/>
      </rPr>
      <t>A and D2</t>
    </r>
    <r>
      <rPr>
        <sz val="10"/>
        <color theme="1"/>
        <rFont val="Verdana"/>
        <family val="2"/>
      </rPr>
      <t>:  Elocal</t>
    </r>
    <r>
      <rPr>
        <vertAlign val="subscript"/>
        <sz val="10"/>
        <color theme="1"/>
        <rFont val="Verdana"/>
        <family val="2"/>
      </rPr>
      <t>water</t>
    </r>
    <r>
      <rPr>
        <sz val="10"/>
        <color theme="1"/>
        <rFont val="Verdana"/>
        <family val="2"/>
      </rPr>
      <t xml:space="preserve"> = Nlocal *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skin/garment</t>
    </r>
    <r>
      <rPr>
        <sz val="10"/>
        <color theme="1"/>
        <rFont val="Verdana"/>
        <family val="2"/>
      </rPr>
      <t xml:space="preserve"> / RHO</t>
    </r>
    <r>
      <rPr>
        <vertAlign val="subscript"/>
        <sz val="10"/>
        <color theme="1"/>
        <rFont val="Verdana"/>
        <family val="2"/>
      </rPr>
      <t>form</t>
    </r>
    <r>
      <rPr>
        <sz val="10"/>
        <color theme="1"/>
        <rFont val="Verdana"/>
        <family val="2"/>
      </rPr>
      <t xml:space="preserve"> * Cform</t>
    </r>
    <r>
      <rPr>
        <vertAlign val="subscript"/>
        <sz val="10"/>
        <color theme="1"/>
        <rFont val="Verdana"/>
        <family val="2"/>
      </rPr>
      <t>volume</t>
    </r>
    <r>
      <rPr>
        <sz val="10"/>
        <color theme="1"/>
        <rFont val="Verdana"/>
        <family val="2"/>
      </rPr>
      <t xml:space="preserve"> * F</t>
    </r>
    <r>
      <rPr>
        <vertAlign val="subscript"/>
        <sz val="10"/>
        <color theme="1"/>
        <rFont val="Verdana"/>
        <family val="2"/>
      </rPr>
      <t>inh</t>
    </r>
    <r>
      <rPr>
        <sz val="10"/>
        <color theme="1"/>
        <rFont val="Verdana"/>
        <family val="2"/>
      </rPr>
      <t xml:space="preserve"> * F</t>
    </r>
    <r>
      <rPr>
        <vertAlign val="subscript"/>
        <sz val="10"/>
        <color theme="1"/>
        <rFont val="Verdana"/>
        <family val="2"/>
      </rPr>
      <t>water</t>
    </r>
    <r>
      <rPr>
        <sz val="10"/>
        <color theme="1"/>
        <rFont val="Verdana"/>
        <family val="2"/>
      </rPr>
      <t xml:space="preserve"> * F</t>
    </r>
    <r>
      <rPr>
        <vertAlign val="subscript"/>
        <sz val="10"/>
        <color theme="1"/>
        <rFont val="Verdana"/>
        <family val="2"/>
      </rPr>
      <t>penetr</t>
    </r>
    <r>
      <rPr>
        <sz val="10"/>
        <color theme="1"/>
        <rFont val="Verdana"/>
        <family val="2"/>
      </rPr>
      <t xml:space="preserve"> * 10</t>
    </r>
    <r>
      <rPr>
        <vertAlign val="superscript"/>
        <sz val="10"/>
        <color theme="1"/>
        <rFont val="Verdana"/>
        <family val="2"/>
      </rPr>
      <t>-6</t>
    </r>
  </si>
  <si>
    <r>
      <rPr>
        <b/>
        <sz val="10"/>
        <color theme="1"/>
        <rFont val="Verdana"/>
        <family val="2"/>
      </rPr>
      <t>B and D1</t>
    </r>
    <r>
      <rPr>
        <sz val="10"/>
        <color theme="1"/>
        <rFont val="Verdana"/>
        <family val="2"/>
      </rPr>
      <t>:  Elocal</t>
    </r>
    <r>
      <rPr>
        <vertAlign val="subscript"/>
        <sz val="10"/>
        <color theme="1"/>
        <rFont val="Verdana"/>
        <family val="2"/>
      </rPr>
      <t>water</t>
    </r>
    <r>
      <rPr>
        <sz val="10"/>
        <color theme="1"/>
        <rFont val="Verdana"/>
        <family val="2"/>
      </rPr>
      <t xml:space="preserve"> = Nlocal * N</t>
    </r>
    <r>
      <rPr>
        <vertAlign val="subscript"/>
        <sz val="10"/>
        <color theme="1"/>
        <rFont val="Verdana"/>
        <family val="2"/>
      </rPr>
      <t>appl</t>
    </r>
    <r>
      <rPr>
        <sz val="10"/>
        <color theme="1"/>
        <rFont val="Verdana"/>
        <family val="2"/>
      </rPr>
      <t xml:space="preserve"> * Vform</t>
    </r>
    <r>
      <rPr>
        <vertAlign val="subscript"/>
        <sz val="10"/>
        <color theme="1"/>
        <rFont val="Verdana"/>
        <family val="2"/>
      </rPr>
      <t>appl</t>
    </r>
    <r>
      <rPr>
        <sz val="10"/>
        <color theme="1"/>
        <rFont val="Verdana"/>
        <family val="2"/>
      </rPr>
      <t xml:space="preserve"> * AREA</t>
    </r>
    <r>
      <rPr>
        <vertAlign val="subscript"/>
        <sz val="10"/>
        <color theme="1"/>
        <rFont val="Verdana"/>
        <family val="2"/>
      </rPr>
      <t>skin/garment</t>
    </r>
    <r>
      <rPr>
        <sz val="10"/>
        <color theme="1"/>
        <rFont val="Verdana"/>
        <family val="2"/>
      </rPr>
      <t xml:space="preserve"> * Cform</t>
    </r>
    <r>
      <rPr>
        <vertAlign val="subscript"/>
        <sz val="10"/>
        <color theme="1"/>
        <rFont val="Verdana"/>
        <family val="2"/>
      </rPr>
      <t>weight</t>
    </r>
    <r>
      <rPr>
        <sz val="10"/>
        <color theme="1"/>
        <rFont val="Verdana"/>
        <family val="2"/>
      </rPr>
      <t xml:space="preserve"> * RHO</t>
    </r>
    <r>
      <rPr>
        <vertAlign val="subscript"/>
        <sz val="10"/>
        <color theme="1"/>
        <rFont val="Verdana"/>
        <family val="2"/>
      </rPr>
      <t>form</t>
    </r>
    <r>
      <rPr>
        <sz val="10"/>
        <color theme="1"/>
        <rFont val="Verdana"/>
        <family val="2"/>
      </rPr>
      <t xml:space="preserve"> * F</t>
    </r>
    <r>
      <rPr>
        <vertAlign val="subscript"/>
        <sz val="10"/>
        <color theme="1"/>
        <rFont val="Verdana"/>
        <family val="2"/>
      </rPr>
      <t>inh</t>
    </r>
    <r>
      <rPr>
        <sz val="10"/>
        <color theme="1"/>
        <rFont val="Verdana"/>
        <family val="2"/>
      </rPr>
      <t xml:space="preserve"> * F</t>
    </r>
    <r>
      <rPr>
        <vertAlign val="subscript"/>
        <sz val="10"/>
        <color theme="1"/>
        <rFont val="Verdana"/>
        <family val="2"/>
      </rPr>
      <t>water</t>
    </r>
    <r>
      <rPr>
        <sz val="10"/>
        <color theme="1"/>
        <rFont val="Verdana"/>
        <family val="2"/>
      </rPr>
      <t xml:space="preserve"> * F</t>
    </r>
    <r>
      <rPr>
        <vertAlign val="subscript"/>
        <sz val="10"/>
        <color theme="1"/>
        <rFont val="Verdana"/>
        <family val="2"/>
      </rPr>
      <t>penetr</t>
    </r>
    <r>
      <rPr>
        <sz val="10"/>
        <color theme="1"/>
        <rFont val="Verdana"/>
        <family val="2"/>
      </rPr>
      <t xml:space="preserve"> * 10</t>
    </r>
    <r>
      <rPr>
        <vertAlign val="superscript"/>
        <sz val="10"/>
        <color theme="1"/>
        <rFont val="Verdana"/>
        <family val="2"/>
      </rPr>
      <t>-12</t>
    </r>
  </si>
  <si>
    <r>
      <rPr>
        <b/>
        <sz val="10"/>
        <color theme="1"/>
        <rFont val="Verdana"/>
        <family val="2"/>
      </rPr>
      <t>B and D2</t>
    </r>
    <r>
      <rPr>
        <sz val="10"/>
        <color theme="1"/>
        <rFont val="Verdana"/>
        <family val="2"/>
      </rPr>
      <t>:  Elocal</t>
    </r>
    <r>
      <rPr>
        <vertAlign val="subscript"/>
        <sz val="10"/>
        <color theme="1"/>
        <rFont val="Verdana"/>
        <family val="2"/>
      </rPr>
      <t>water</t>
    </r>
    <r>
      <rPr>
        <sz val="10"/>
        <color theme="1"/>
        <rFont val="Verdana"/>
        <family val="2"/>
      </rPr>
      <t xml:space="preserve"> = Nlocal *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skin/garment</t>
    </r>
    <r>
      <rPr>
        <sz val="10"/>
        <color theme="1"/>
        <rFont val="Verdana"/>
        <family val="2"/>
      </rPr>
      <t xml:space="preserve"> * Cform</t>
    </r>
    <r>
      <rPr>
        <vertAlign val="subscript"/>
        <sz val="10"/>
        <color theme="1"/>
        <rFont val="Verdana"/>
        <family val="2"/>
      </rPr>
      <t>weight</t>
    </r>
    <r>
      <rPr>
        <sz val="10"/>
        <color theme="1"/>
        <rFont val="Verdana"/>
        <family val="2"/>
      </rPr>
      <t xml:space="preserve"> * F</t>
    </r>
    <r>
      <rPr>
        <vertAlign val="subscript"/>
        <sz val="10"/>
        <color theme="1"/>
        <rFont val="Verdana"/>
        <family val="2"/>
      </rPr>
      <t>inh</t>
    </r>
    <r>
      <rPr>
        <sz val="10"/>
        <color theme="1"/>
        <rFont val="Verdana"/>
        <family val="2"/>
      </rPr>
      <t xml:space="preserve"> * F</t>
    </r>
    <r>
      <rPr>
        <vertAlign val="subscript"/>
        <sz val="10"/>
        <color theme="1"/>
        <rFont val="Verdana"/>
        <family val="2"/>
      </rPr>
      <t>water</t>
    </r>
    <r>
      <rPr>
        <sz val="10"/>
        <color theme="1"/>
        <rFont val="Verdana"/>
        <family val="2"/>
      </rPr>
      <t xml:space="preserve"> * F</t>
    </r>
    <r>
      <rPr>
        <vertAlign val="subscript"/>
        <sz val="10"/>
        <color theme="1"/>
        <rFont val="Verdana"/>
        <family val="2"/>
      </rPr>
      <t>penetr</t>
    </r>
    <r>
      <rPr>
        <sz val="10"/>
        <color theme="1"/>
        <rFont val="Verdana"/>
        <family val="2"/>
      </rPr>
      <t xml:space="preserve"> * 10</t>
    </r>
    <r>
      <rPr>
        <vertAlign val="superscript"/>
        <sz val="10"/>
        <color theme="1"/>
        <rFont val="Verdana"/>
        <family val="2"/>
      </rPr>
      <t>-9</t>
    </r>
  </si>
  <si>
    <t>See Table 1 below</t>
  </si>
  <si>
    <t>Treated area of human skin or garments</t>
  </si>
  <si>
    <t>Body parts/garments</t>
  </si>
  <si>
    <t>Select body part or garment</t>
  </si>
  <si>
    <t>Total body surface area</t>
  </si>
  <si>
    <r>
      <t>AREA</t>
    </r>
    <r>
      <rPr>
        <vertAlign val="subscript"/>
        <sz val="10"/>
        <color theme="1"/>
        <rFont val="Verdana"/>
        <family val="2"/>
      </rPr>
      <t>skin/garments</t>
    </r>
  </si>
  <si>
    <t xml:space="preserve">1. In the "Input" table: </t>
  </si>
  <si>
    <t xml:space="preserve">   - select the form of the product per application (Vform_appl or Qform_appl) and introduce a value in the given units;</t>
  </si>
  <si>
    <t xml:space="preserve">   - select the form of the active substance within the product (Cform_volume or Cform_weight) and introduce a value in the given units;</t>
  </si>
  <si>
    <t>Daily number of swimmers</t>
  </si>
  <si>
    <r>
      <t>N</t>
    </r>
    <r>
      <rPr>
        <vertAlign val="subscript"/>
        <sz val="10"/>
        <color theme="1"/>
        <rFont val="Verdana"/>
        <family val="2"/>
      </rPr>
      <t>swimmer</t>
    </r>
  </si>
  <si>
    <r>
      <t>F</t>
    </r>
    <r>
      <rPr>
        <vertAlign val="subscript"/>
        <sz val="10"/>
        <color theme="1"/>
        <rFont val="Verdana"/>
        <family val="2"/>
      </rPr>
      <t>swim</t>
    </r>
  </si>
  <si>
    <r>
      <t xml:space="preserve">Fraction of swimmers using the repellent product </t>
    </r>
    <r>
      <rPr>
        <vertAlign val="superscript"/>
        <sz val="10"/>
        <color theme="1"/>
        <rFont val="Verdana"/>
        <family val="2"/>
      </rPr>
      <t>2</t>
    </r>
  </si>
  <si>
    <r>
      <t>2) A value of 0.02 for F</t>
    </r>
    <r>
      <rPr>
        <i/>
        <vertAlign val="subscript"/>
        <sz val="10"/>
        <color rgb="FF0070C0"/>
        <rFont val="Verdana"/>
        <family val="2"/>
      </rPr>
      <t>swim</t>
    </r>
    <r>
      <rPr>
        <i/>
        <sz val="10"/>
        <color rgb="FF0070C0"/>
        <rFont val="Verdana"/>
        <family val="2"/>
      </rPr>
      <t xml:space="preserve"> should be used as the default value for active substances approval. For product authorisation, a higher value (0.1) can be appropriate to cover areas with higher insect infestation.</t>
    </r>
  </si>
  <si>
    <t xml:space="preserve">Number of applications per day </t>
  </si>
  <si>
    <t>Fraction released to surface water body</t>
  </si>
  <si>
    <r>
      <t>F</t>
    </r>
    <r>
      <rPr>
        <vertAlign val="subscript"/>
        <sz val="10"/>
        <color theme="1"/>
        <rFont val="Verdana"/>
        <family val="2"/>
      </rPr>
      <t>waterbody</t>
    </r>
  </si>
  <si>
    <r>
      <t xml:space="preserve">Default </t>
    </r>
    <r>
      <rPr>
        <b/>
        <sz val="10"/>
        <color theme="1"/>
        <rFont val="Verdana"/>
        <family val="2"/>
      </rPr>
      <t>Qform_appl=0.6</t>
    </r>
    <r>
      <rPr>
        <sz val="10"/>
        <color theme="1"/>
        <rFont val="Verdana"/>
        <family val="2"/>
      </rPr>
      <t xml:space="preserve"> (ESD Table 3.6)</t>
    </r>
  </si>
  <si>
    <t xml:space="preserve">Table 3.3, p. 25 </t>
  </si>
  <si>
    <r>
      <rPr>
        <b/>
        <sz val="10"/>
        <color theme="1"/>
        <rFont val="Verdana"/>
        <family val="2"/>
      </rPr>
      <t>A and D1</t>
    </r>
    <r>
      <rPr>
        <sz val="10"/>
        <color theme="1"/>
        <rFont val="Verdana"/>
        <family val="2"/>
      </rPr>
      <t>:  Elocal</t>
    </r>
    <r>
      <rPr>
        <vertAlign val="subscript"/>
        <sz val="10"/>
        <color theme="1"/>
        <rFont val="Verdana"/>
        <family val="2"/>
      </rPr>
      <t>water</t>
    </r>
    <r>
      <rPr>
        <sz val="10"/>
        <color theme="1"/>
        <rFont val="Verdana"/>
        <family val="2"/>
      </rPr>
      <t xml:space="preserve"> = N</t>
    </r>
    <r>
      <rPr>
        <vertAlign val="subscript"/>
        <sz val="10"/>
        <color theme="1"/>
        <rFont val="Verdana"/>
        <family val="2"/>
      </rPr>
      <t>swimmer</t>
    </r>
    <r>
      <rPr>
        <sz val="10"/>
        <color theme="1"/>
        <rFont val="Verdana"/>
        <family val="2"/>
      </rPr>
      <t xml:space="preserve"> * N</t>
    </r>
    <r>
      <rPr>
        <vertAlign val="subscript"/>
        <sz val="10"/>
        <color theme="1"/>
        <rFont val="Verdana"/>
        <family val="2"/>
      </rPr>
      <t>appl</t>
    </r>
    <r>
      <rPr>
        <sz val="10"/>
        <color theme="1"/>
        <rFont val="Verdana"/>
        <family val="2"/>
      </rPr>
      <t xml:space="preserve"> * Vform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Cform</t>
    </r>
    <r>
      <rPr>
        <vertAlign val="subscript"/>
        <sz val="10"/>
        <color theme="1"/>
        <rFont val="Verdana"/>
        <family val="2"/>
      </rPr>
      <t>volume</t>
    </r>
    <r>
      <rPr>
        <sz val="10"/>
        <color theme="1"/>
        <rFont val="Verdana"/>
        <family val="2"/>
      </rPr>
      <t xml:space="preserve"> * F</t>
    </r>
    <r>
      <rPr>
        <vertAlign val="subscript"/>
        <sz val="10"/>
        <color theme="1"/>
        <rFont val="Verdana"/>
        <family val="2"/>
      </rPr>
      <t>swim</t>
    </r>
    <r>
      <rPr>
        <sz val="10"/>
        <color theme="1"/>
        <rFont val="Verdana"/>
        <family val="2"/>
      </rPr>
      <t xml:space="preserve"> * F</t>
    </r>
    <r>
      <rPr>
        <vertAlign val="subscript"/>
        <sz val="10"/>
        <color theme="1"/>
        <rFont val="Verdana"/>
        <family val="2"/>
      </rPr>
      <t>waterbody</t>
    </r>
    <r>
      <rPr>
        <sz val="10"/>
        <color theme="1"/>
        <rFont val="Verdana"/>
        <family val="2"/>
      </rPr>
      <t xml:space="preserve"> * 10</t>
    </r>
    <r>
      <rPr>
        <vertAlign val="superscript"/>
        <sz val="10"/>
        <color theme="1"/>
        <rFont val="Verdana"/>
        <family val="2"/>
      </rPr>
      <t>-9</t>
    </r>
  </si>
  <si>
    <r>
      <rPr>
        <b/>
        <sz val="10"/>
        <color theme="1"/>
        <rFont val="Verdana"/>
        <family val="2"/>
      </rPr>
      <t>A and D2</t>
    </r>
    <r>
      <rPr>
        <sz val="10"/>
        <color theme="1"/>
        <rFont val="Verdana"/>
        <family val="2"/>
      </rPr>
      <t>:  Elocal</t>
    </r>
    <r>
      <rPr>
        <vertAlign val="subscript"/>
        <sz val="10"/>
        <color theme="1"/>
        <rFont val="Verdana"/>
        <family val="2"/>
      </rPr>
      <t>water</t>
    </r>
    <r>
      <rPr>
        <sz val="10"/>
        <color theme="1"/>
        <rFont val="Verdana"/>
        <family val="2"/>
      </rPr>
      <t xml:space="preserve"> = N</t>
    </r>
    <r>
      <rPr>
        <vertAlign val="subscript"/>
        <sz val="10"/>
        <color theme="1"/>
        <rFont val="Verdana"/>
        <family val="2"/>
      </rPr>
      <t>swimmer</t>
    </r>
    <r>
      <rPr>
        <sz val="10"/>
        <color theme="1"/>
        <rFont val="Verdana"/>
        <family val="2"/>
      </rPr>
      <t xml:space="preserve"> *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RHO</t>
    </r>
    <r>
      <rPr>
        <vertAlign val="subscript"/>
        <sz val="10"/>
        <color theme="1"/>
        <rFont val="Verdana"/>
        <family val="2"/>
      </rPr>
      <t>form</t>
    </r>
    <r>
      <rPr>
        <sz val="10"/>
        <color theme="1"/>
        <rFont val="Verdana"/>
        <family val="2"/>
      </rPr>
      <t xml:space="preserve"> * Cform</t>
    </r>
    <r>
      <rPr>
        <vertAlign val="subscript"/>
        <sz val="10"/>
        <color theme="1"/>
        <rFont val="Verdana"/>
        <family val="2"/>
      </rPr>
      <t>volume</t>
    </r>
    <r>
      <rPr>
        <sz val="10"/>
        <color theme="1"/>
        <rFont val="Verdana"/>
        <family val="2"/>
      </rPr>
      <t xml:space="preserve"> * F</t>
    </r>
    <r>
      <rPr>
        <vertAlign val="subscript"/>
        <sz val="10"/>
        <color theme="1"/>
        <rFont val="Verdana"/>
        <family val="2"/>
      </rPr>
      <t>swim</t>
    </r>
    <r>
      <rPr>
        <sz val="10"/>
        <color theme="1"/>
        <rFont val="Verdana"/>
        <family val="2"/>
      </rPr>
      <t xml:space="preserve"> * F</t>
    </r>
    <r>
      <rPr>
        <vertAlign val="subscript"/>
        <sz val="10"/>
        <color theme="1"/>
        <rFont val="Verdana"/>
        <family val="2"/>
      </rPr>
      <t>waterbody</t>
    </r>
    <r>
      <rPr>
        <sz val="10"/>
        <color theme="1"/>
        <rFont val="Verdana"/>
        <family val="2"/>
      </rPr>
      <t xml:space="preserve"> * 10</t>
    </r>
    <r>
      <rPr>
        <vertAlign val="superscript"/>
        <sz val="10"/>
        <color theme="1"/>
        <rFont val="Verdana"/>
        <family val="2"/>
      </rPr>
      <t>-6</t>
    </r>
  </si>
  <si>
    <r>
      <rPr>
        <b/>
        <sz val="10"/>
        <color theme="1"/>
        <rFont val="Verdana"/>
        <family val="2"/>
      </rPr>
      <t>B and D1</t>
    </r>
    <r>
      <rPr>
        <sz val="10"/>
        <color theme="1"/>
        <rFont val="Verdana"/>
        <family val="2"/>
      </rPr>
      <t>:  Elocal</t>
    </r>
    <r>
      <rPr>
        <vertAlign val="subscript"/>
        <sz val="10"/>
        <color theme="1"/>
        <rFont val="Verdana"/>
        <family val="2"/>
      </rPr>
      <t>water</t>
    </r>
    <r>
      <rPr>
        <sz val="10"/>
        <color theme="1"/>
        <rFont val="Verdana"/>
        <family val="2"/>
      </rPr>
      <t xml:space="preserve"> = N</t>
    </r>
    <r>
      <rPr>
        <vertAlign val="subscript"/>
        <sz val="10"/>
        <color theme="1"/>
        <rFont val="Verdana"/>
        <family val="2"/>
      </rPr>
      <t>swimmer</t>
    </r>
    <r>
      <rPr>
        <sz val="10"/>
        <color theme="1"/>
        <rFont val="Verdana"/>
        <family val="2"/>
      </rPr>
      <t xml:space="preserve"> * N</t>
    </r>
    <r>
      <rPr>
        <vertAlign val="subscript"/>
        <sz val="10"/>
        <color theme="1"/>
        <rFont val="Verdana"/>
        <family val="2"/>
      </rPr>
      <t>appl</t>
    </r>
    <r>
      <rPr>
        <sz val="10"/>
        <color theme="1"/>
        <rFont val="Verdana"/>
        <family val="2"/>
      </rPr>
      <t xml:space="preserve"> * Vform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Cform</t>
    </r>
    <r>
      <rPr>
        <vertAlign val="subscript"/>
        <sz val="10"/>
        <color theme="1"/>
        <rFont val="Verdana"/>
        <family val="2"/>
      </rPr>
      <t>weight</t>
    </r>
    <r>
      <rPr>
        <sz val="10"/>
        <color theme="1"/>
        <rFont val="Verdana"/>
        <family val="2"/>
      </rPr>
      <t xml:space="preserve"> * RHO</t>
    </r>
    <r>
      <rPr>
        <vertAlign val="subscript"/>
        <sz val="10"/>
        <color theme="1"/>
        <rFont val="Verdana"/>
        <family val="2"/>
      </rPr>
      <t>form</t>
    </r>
    <r>
      <rPr>
        <sz val="10"/>
        <color theme="1"/>
        <rFont val="Verdana"/>
        <family val="2"/>
      </rPr>
      <t xml:space="preserve"> * F</t>
    </r>
    <r>
      <rPr>
        <vertAlign val="subscript"/>
        <sz val="10"/>
        <color theme="1"/>
        <rFont val="Verdana"/>
        <family val="2"/>
      </rPr>
      <t>swim</t>
    </r>
    <r>
      <rPr>
        <sz val="10"/>
        <color theme="1"/>
        <rFont val="Verdana"/>
        <family val="2"/>
      </rPr>
      <t xml:space="preserve"> * F</t>
    </r>
    <r>
      <rPr>
        <vertAlign val="subscript"/>
        <sz val="10"/>
        <color theme="1"/>
        <rFont val="Verdana"/>
        <family val="2"/>
      </rPr>
      <t>waterbody</t>
    </r>
    <r>
      <rPr>
        <sz val="10"/>
        <color theme="1"/>
        <rFont val="Verdana"/>
        <family val="2"/>
      </rPr>
      <t xml:space="preserve"> *</t>
    </r>
    <r>
      <rPr>
        <sz val="10"/>
        <color theme="1"/>
        <rFont val="Verdana"/>
        <family val="2"/>
      </rPr>
      <t xml:space="preserve"> 10</t>
    </r>
    <r>
      <rPr>
        <vertAlign val="superscript"/>
        <sz val="10"/>
        <color theme="1"/>
        <rFont val="Verdana"/>
        <family val="2"/>
      </rPr>
      <t>-12</t>
    </r>
  </si>
  <si>
    <r>
      <rPr>
        <b/>
        <sz val="10"/>
        <color theme="1"/>
        <rFont val="Verdana"/>
        <family val="2"/>
      </rPr>
      <t>B and D2</t>
    </r>
    <r>
      <rPr>
        <sz val="10"/>
        <color theme="1"/>
        <rFont val="Verdana"/>
        <family val="2"/>
      </rPr>
      <t>:  Elocal</t>
    </r>
    <r>
      <rPr>
        <vertAlign val="subscript"/>
        <sz val="10"/>
        <color theme="1"/>
        <rFont val="Verdana"/>
        <family val="2"/>
      </rPr>
      <t>water</t>
    </r>
    <r>
      <rPr>
        <sz val="10"/>
        <color theme="1"/>
        <rFont val="Verdana"/>
        <family val="2"/>
      </rPr>
      <t xml:space="preserve"> = N</t>
    </r>
    <r>
      <rPr>
        <vertAlign val="subscript"/>
        <sz val="10"/>
        <color theme="1"/>
        <rFont val="Verdana"/>
        <family val="2"/>
      </rPr>
      <t xml:space="preserve">swimmer </t>
    </r>
    <r>
      <rPr>
        <sz val="10"/>
        <color theme="1"/>
        <rFont val="Verdana"/>
        <family val="2"/>
      </rPr>
      <t>* N</t>
    </r>
    <r>
      <rPr>
        <vertAlign val="subscript"/>
        <sz val="10"/>
        <color theme="1"/>
        <rFont val="Verdana"/>
        <family val="2"/>
      </rPr>
      <t>appl</t>
    </r>
    <r>
      <rPr>
        <sz val="10"/>
        <color theme="1"/>
        <rFont val="Verdana"/>
        <family val="2"/>
      </rPr>
      <t xml:space="preserve"> * Qform</t>
    </r>
    <r>
      <rPr>
        <vertAlign val="subscript"/>
        <sz val="10"/>
        <color theme="1"/>
        <rFont val="Verdana"/>
        <family val="2"/>
      </rPr>
      <t>appl</t>
    </r>
    <r>
      <rPr>
        <sz val="10"/>
        <color theme="1"/>
        <rFont val="Verdana"/>
        <family val="2"/>
      </rPr>
      <t xml:space="preserve"> * AREA</t>
    </r>
    <r>
      <rPr>
        <vertAlign val="subscript"/>
        <sz val="10"/>
        <color theme="1"/>
        <rFont val="Verdana"/>
        <family val="2"/>
      </rPr>
      <t>skin</t>
    </r>
    <r>
      <rPr>
        <sz val="10"/>
        <color theme="1"/>
        <rFont val="Verdana"/>
        <family val="2"/>
      </rPr>
      <t xml:space="preserve"> * Cform</t>
    </r>
    <r>
      <rPr>
        <vertAlign val="subscript"/>
        <sz val="10"/>
        <color theme="1"/>
        <rFont val="Verdana"/>
        <family val="2"/>
      </rPr>
      <t>weight</t>
    </r>
    <r>
      <rPr>
        <sz val="10"/>
        <color theme="1"/>
        <rFont val="Verdana"/>
        <family val="2"/>
      </rPr>
      <t xml:space="preserve"> * F</t>
    </r>
    <r>
      <rPr>
        <vertAlign val="subscript"/>
        <sz val="10"/>
        <color theme="1"/>
        <rFont val="Verdana"/>
        <family val="2"/>
      </rPr>
      <t>swim</t>
    </r>
    <r>
      <rPr>
        <sz val="10"/>
        <color theme="1"/>
        <rFont val="Verdana"/>
        <family val="2"/>
      </rPr>
      <t xml:space="preserve"> * F</t>
    </r>
    <r>
      <rPr>
        <vertAlign val="subscript"/>
        <sz val="10"/>
        <color theme="1"/>
        <rFont val="Verdana"/>
        <family val="2"/>
      </rPr>
      <t>waterbody</t>
    </r>
    <r>
      <rPr>
        <sz val="10"/>
        <color theme="1"/>
        <rFont val="Verdana"/>
        <family val="2"/>
      </rPr>
      <t xml:space="preserve"> </t>
    </r>
    <r>
      <rPr>
        <sz val="10"/>
        <color theme="1"/>
        <rFont val="Verdana"/>
        <family val="2"/>
      </rPr>
      <t>* 10</t>
    </r>
    <r>
      <rPr>
        <vertAlign val="superscript"/>
        <sz val="10"/>
        <color theme="1"/>
        <rFont val="Verdana"/>
        <family val="2"/>
      </rPr>
      <t>-9</t>
    </r>
  </si>
  <si>
    <t>Volume of water body</t>
  </si>
  <si>
    <r>
      <t>V</t>
    </r>
    <r>
      <rPr>
        <vertAlign val="subscript"/>
        <sz val="10"/>
        <color theme="1"/>
        <rFont val="Verdana"/>
        <family val="2"/>
      </rPr>
      <t>waterbody</t>
    </r>
  </si>
  <si>
    <r>
      <t>m</t>
    </r>
    <r>
      <rPr>
        <vertAlign val="superscript"/>
        <sz val="10"/>
        <rFont val="Verdana"/>
        <family val="2"/>
      </rPr>
      <t>3</t>
    </r>
  </si>
  <si>
    <t>First order rate constant for biodegradation in surface water</t>
  </si>
  <si>
    <r>
      <t>kdeg</t>
    </r>
    <r>
      <rPr>
        <vertAlign val="subscript"/>
        <sz val="10"/>
        <color theme="1"/>
        <rFont val="Verdana"/>
        <family val="2"/>
      </rPr>
      <t>water</t>
    </r>
  </si>
  <si>
    <t>Number of emission days (emission period of 1 day)</t>
  </si>
  <si>
    <t>Number of emission days (emission period of 91 days)</t>
  </si>
  <si>
    <t xml:space="preserve">Local concentration in water body after one day </t>
  </si>
  <si>
    <r>
      <t>Clocal</t>
    </r>
    <r>
      <rPr>
        <vertAlign val="subscript"/>
        <sz val="10"/>
        <color theme="1"/>
        <rFont val="Verdana"/>
        <family val="2"/>
      </rPr>
      <t>water,1d</t>
    </r>
  </si>
  <si>
    <t>Local concentration in water body over 91 days</t>
  </si>
  <si>
    <r>
      <t>Clocal</t>
    </r>
    <r>
      <rPr>
        <vertAlign val="subscript"/>
        <sz val="10"/>
        <color theme="1"/>
        <rFont val="Verdana"/>
        <family val="2"/>
      </rPr>
      <t>water,91d</t>
    </r>
  </si>
  <si>
    <t>Refined local concentration in water body over 91 days (including degradation)</t>
  </si>
  <si>
    <r>
      <t>Clocal</t>
    </r>
    <r>
      <rPr>
        <vertAlign val="subscript"/>
        <sz val="10"/>
        <color theme="1"/>
        <rFont val="Verdana"/>
        <family val="2"/>
      </rPr>
      <t>water,91d-ref</t>
    </r>
  </si>
  <si>
    <r>
      <rPr>
        <b/>
        <sz val="10"/>
        <color theme="1"/>
        <rFont val="Verdana"/>
        <family val="2"/>
      </rPr>
      <t>Clocal</t>
    </r>
    <r>
      <rPr>
        <b/>
        <vertAlign val="subscript"/>
        <sz val="10"/>
        <color theme="1"/>
        <rFont val="Verdana"/>
        <family val="2"/>
      </rPr>
      <t>water,1d</t>
    </r>
    <r>
      <rPr>
        <sz val="10"/>
        <color theme="1"/>
        <rFont val="Verdana"/>
        <family val="2"/>
      </rPr>
      <t xml:space="preserve"> = Elocal</t>
    </r>
    <r>
      <rPr>
        <vertAlign val="subscript"/>
        <sz val="10"/>
        <color theme="1"/>
        <rFont val="Verdana"/>
        <family val="2"/>
      </rPr>
      <t>water</t>
    </r>
    <r>
      <rPr>
        <sz val="10"/>
        <color theme="1"/>
        <rFont val="Verdana"/>
        <family val="2"/>
      </rPr>
      <t xml:space="preserve"> * 10</t>
    </r>
    <r>
      <rPr>
        <vertAlign val="superscript"/>
        <sz val="10"/>
        <color theme="1"/>
        <rFont val="Verdana"/>
        <family val="2"/>
      </rPr>
      <t>3</t>
    </r>
    <r>
      <rPr>
        <sz val="10"/>
        <color theme="1"/>
        <rFont val="Verdana"/>
        <family val="2"/>
      </rPr>
      <t xml:space="preserve"> * T</t>
    </r>
    <r>
      <rPr>
        <vertAlign val="subscript"/>
        <sz val="10"/>
        <color theme="1"/>
        <rFont val="Verdana"/>
        <family val="2"/>
      </rPr>
      <t>emission,1d</t>
    </r>
    <r>
      <rPr>
        <sz val="10"/>
        <color theme="1"/>
        <rFont val="Verdana"/>
        <family val="2"/>
      </rPr>
      <t xml:space="preserve"> / V</t>
    </r>
    <r>
      <rPr>
        <vertAlign val="subscript"/>
        <sz val="10"/>
        <color theme="1"/>
        <rFont val="Verdana"/>
        <family val="2"/>
      </rPr>
      <t>waterbody</t>
    </r>
  </si>
  <si>
    <r>
      <rPr>
        <b/>
        <sz val="10"/>
        <color theme="1"/>
        <rFont val="Verdana"/>
        <family val="2"/>
      </rPr>
      <t>Clocal</t>
    </r>
    <r>
      <rPr>
        <b/>
        <vertAlign val="subscript"/>
        <sz val="10"/>
        <color theme="1"/>
        <rFont val="Verdana"/>
        <family val="2"/>
      </rPr>
      <t>water,91d</t>
    </r>
    <r>
      <rPr>
        <sz val="10"/>
        <color theme="1"/>
        <rFont val="Verdana"/>
        <family val="2"/>
      </rPr>
      <t xml:space="preserve"> = Elocal</t>
    </r>
    <r>
      <rPr>
        <vertAlign val="subscript"/>
        <sz val="10"/>
        <color theme="1"/>
        <rFont val="Verdana"/>
        <family val="2"/>
      </rPr>
      <t>water</t>
    </r>
    <r>
      <rPr>
        <sz val="10"/>
        <color theme="1"/>
        <rFont val="Verdana"/>
        <family val="2"/>
      </rPr>
      <t xml:space="preserve"> * 10</t>
    </r>
    <r>
      <rPr>
        <vertAlign val="superscript"/>
        <sz val="10"/>
        <color theme="1"/>
        <rFont val="Verdana"/>
        <family val="2"/>
      </rPr>
      <t>3</t>
    </r>
    <r>
      <rPr>
        <sz val="10"/>
        <color theme="1"/>
        <rFont val="Verdana"/>
        <family val="2"/>
      </rPr>
      <t xml:space="preserve"> * T</t>
    </r>
    <r>
      <rPr>
        <vertAlign val="subscript"/>
        <sz val="10"/>
        <color theme="1"/>
        <rFont val="Verdana"/>
        <family val="2"/>
      </rPr>
      <t>emission,91d</t>
    </r>
    <r>
      <rPr>
        <sz val="10"/>
        <color theme="1"/>
        <rFont val="Verdana"/>
        <family val="2"/>
      </rPr>
      <t xml:space="preserve"> / V</t>
    </r>
    <r>
      <rPr>
        <vertAlign val="subscript"/>
        <sz val="10"/>
        <color theme="1"/>
        <rFont val="Verdana"/>
        <family val="2"/>
      </rPr>
      <t>waterbody</t>
    </r>
  </si>
  <si>
    <t>Table 3.9, p.35</t>
  </si>
  <si>
    <t xml:space="preserve">Select animal species </t>
  </si>
  <si>
    <t>Select "Cats" or "Dogs"</t>
  </si>
  <si>
    <t>Table 3.9, p.35, needed for the scenario "Indoor applications on cats and dogs: emissions to STPs"</t>
  </si>
  <si>
    <t>Spreadsheet "PT19 -application on animal skin"</t>
  </si>
  <si>
    <t>Spreadsheet "PT19 -env of humans &amp; animals"</t>
  </si>
  <si>
    <t>ESD Table 3.16</t>
  </si>
  <si>
    <t>ESD Table 3.19</t>
  </si>
  <si>
    <t>ESD Table 3.21</t>
  </si>
  <si>
    <t>Table 3.3, p. 25 + 3.4, p.26 (needed for exposure scenario p. 27)</t>
  </si>
  <si>
    <t>ESD Table 3.4, p.26</t>
  </si>
  <si>
    <t>Spreadsheet "PT19 - factory treated textiles"</t>
  </si>
  <si>
    <t>This workbook provides a calculation tool for estimating the environmental releases from the use of biocides as repellents and attractants. It consists of four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that needs to be taken into account in order to correctly use this spreadsheet.</t>
  </si>
  <si>
    <t>Exposure scenario for insect repellents applied to human skin and garments (ESD § 3.1, p.20)</t>
  </si>
  <si>
    <t>Removal through showering and bathing of humans as well as washing of garments (ESD § 3.1.4.1, p.22)</t>
  </si>
  <si>
    <t>A) Tonnage-based approach (ESD Table 3-1, p.24)</t>
  </si>
  <si>
    <r>
      <t xml:space="preserve">   - select the treatment/product efficacy; the value for the number of applications per day (N</t>
    </r>
    <r>
      <rPr>
        <vertAlign val="subscript"/>
        <sz val="10"/>
        <rFont val="Verdana"/>
        <family val="2"/>
      </rPr>
      <t>appl</t>
    </r>
    <r>
      <rPr>
        <sz val="10"/>
        <rFont val="Verdana"/>
        <family val="2"/>
      </rPr>
      <t>) will be automatically filled in;</t>
    </r>
  </si>
  <si>
    <r>
      <t xml:space="preserve">   - select the body part or garment treated; the corresponding surface area (AREA</t>
    </r>
    <r>
      <rPr>
        <vertAlign val="subscript"/>
        <sz val="10"/>
        <rFont val="Verdana"/>
        <family val="2"/>
      </rPr>
      <t>skin/garments</t>
    </r>
    <r>
      <rPr>
        <sz val="10"/>
        <rFont val="Verdana"/>
        <family val="2"/>
      </rPr>
      <t>) will be automatically filled in;</t>
    </r>
  </si>
  <si>
    <r>
      <t xml:space="preserve">   - select the type and use of the product; the corresponding fraction of inhabitants using the product (F</t>
    </r>
    <r>
      <rPr>
        <vertAlign val="subscript"/>
        <sz val="10"/>
        <rFont val="Verdana"/>
        <family val="2"/>
      </rPr>
      <t>inh</t>
    </r>
    <r>
      <rPr>
        <sz val="10"/>
        <rFont val="Verdana"/>
        <family val="2"/>
      </rPr>
      <t>) will be automatically filled in.</t>
    </r>
  </si>
  <si>
    <r>
      <t>2. The local emission rate to wastewater (Elocal</t>
    </r>
    <r>
      <rPr>
        <vertAlign val="subscript"/>
        <sz val="10"/>
        <rFont val="Verdana"/>
        <family val="2"/>
      </rPr>
      <t>water</t>
    </r>
    <r>
      <rPr>
        <sz val="10"/>
        <rFont val="Verdana"/>
        <family val="2"/>
      </rPr>
      <t>) is automatically calculated in the "Output" table.</t>
    </r>
  </si>
  <si>
    <t>References / Calculation formulas / Explanations</t>
  </si>
  <si>
    <t>B) Consumption-based approach (ESD Table 3-6, p.27)</t>
  </si>
  <si>
    <r>
      <t xml:space="preserve">   - select the body part treated; the corresponding surface area (AREA</t>
    </r>
    <r>
      <rPr>
        <vertAlign val="subscript"/>
        <sz val="10"/>
        <rFont val="Verdana"/>
        <family val="2"/>
      </rPr>
      <t>skin</t>
    </r>
    <r>
      <rPr>
        <sz val="10"/>
        <rFont val="Verdana"/>
        <family val="2"/>
      </rPr>
      <t>) will be automatically filled in;</t>
    </r>
  </si>
  <si>
    <r>
      <t>3. Insert the value for the first order rate constant for biodegradation in water (kdeg</t>
    </r>
    <r>
      <rPr>
        <vertAlign val="subscript"/>
        <sz val="10"/>
        <rFont val="Verdana"/>
        <family val="2"/>
      </rPr>
      <t>water</t>
    </r>
    <r>
      <rPr>
        <sz val="10"/>
        <rFont val="Verdana"/>
        <family val="2"/>
      </rPr>
      <t>) in the "Input" table.</t>
    </r>
  </si>
  <si>
    <r>
      <t>4. The local concentration of active ingredient in water after one day (Clocal</t>
    </r>
    <r>
      <rPr>
        <vertAlign val="subscript"/>
        <sz val="10"/>
        <rFont val="Verdana"/>
        <family val="2"/>
      </rPr>
      <t>water,1d</t>
    </r>
    <r>
      <rPr>
        <sz val="10"/>
        <rFont val="Verdana"/>
        <family val="2"/>
      </rPr>
      <t>), the local concentration in water over 91 days (Clocal</t>
    </r>
    <r>
      <rPr>
        <vertAlign val="subscript"/>
        <sz val="10"/>
        <rFont val="Verdana"/>
        <family val="2"/>
      </rPr>
      <t>water,91d</t>
    </r>
    <r>
      <rPr>
        <sz val="10"/>
        <rFont val="Verdana"/>
        <family val="2"/>
      </rPr>
      <t>) and the refined local concentration in water over 91 days (including degradation) (Clocal</t>
    </r>
    <r>
      <rPr>
        <vertAlign val="subscript"/>
        <sz val="10"/>
        <rFont val="Verdana"/>
        <family val="2"/>
      </rPr>
      <t>water,91d-ref</t>
    </r>
    <r>
      <rPr>
        <sz val="10"/>
        <rFont val="Verdana"/>
        <family val="2"/>
      </rPr>
      <t>) will be automatically calculated in the "Output" table.</t>
    </r>
  </si>
  <si>
    <t>Release to surface water bodies through swimming (ESD § 3.1.4.2, p.28; Table 3-7, p.30 &amp; Table 3-8, p.32)</t>
  </si>
  <si>
    <t>Exposure scenario for insect repellents applied on animal skin (ESD § 3.2, p.33)</t>
  </si>
  <si>
    <t>Emissions during application (ESD § 3.2.4.1, p.34)</t>
  </si>
  <si>
    <t>B) Emissions to paved ground and discharge to STPs or surface water bodies (ESD Table 3-12, p.39 &amp; Table 3-13, p.40)</t>
  </si>
  <si>
    <t>C) Indoor applications on cats and dogs: emissions to STPs (ESD p.40 &amp; Table 3-16, p.48 &amp; Table 3-18, p.50)</t>
  </si>
  <si>
    <r>
      <t>1. Select the animal species in the "Input" table (Horses, Dogs or Cats). The values for treated area of skin (AREA</t>
    </r>
    <r>
      <rPr>
        <vertAlign val="subscript"/>
        <sz val="10"/>
        <rFont val="Verdana"/>
        <family val="2"/>
      </rPr>
      <t>skin</t>
    </r>
    <r>
      <rPr>
        <sz val="10"/>
        <rFont val="Verdana"/>
        <family val="2"/>
      </rPr>
      <t>) and the soil volume (V</t>
    </r>
    <r>
      <rPr>
        <vertAlign val="subscript"/>
        <sz val="10"/>
        <rFont val="Verdana"/>
        <family val="2"/>
      </rPr>
      <t>soil</t>
    </r>
    <r>
      <rPr>
        <sz val="10"/>
        <rFont val="Verdana"/>
        <family val="2"/>
      </rPr>
      <t>) will be automatically filled in.</t>
    </r>
  </si>
  <si>
    <r>
      <t>2. Insert the value for the fraction of active substance in product (Cform</t>
    </r>
    <r>
      <rPr>
        <vertAlign val="subscript"/>
        <sz val="10"/>
        <rFont val="Verdana"/>
        <family val="2"/>
      </rPr>
      <t>weight</t>
    </r>
    <r>
      <rPr>
        <sz val="10"/>
        <rFont val="Verdana"/>
        <family val="2"/>
      </rPr>
      <t>).</t>
    </r>
  </si>
  <si>
    <r>
      <t>3. The local emission of the active substance during application during spray (Elocal</t>
    </r>
    <r>
      <rPr>
        <vertAlign val="subscript"/>
        <sz val="10"/>
        <rFont val="Verdana"/>
        <family val="2"/>
      </rPr>
      <t>soil</t>
    </r>
    <r>
      <rPr>
        <sz val="10"/>
        <rFont val="Verdana"/>
        <family val="2"/>
      </rPr>
      <t>) will be automatically calculated in the "Output" table.</t>
    </r>
  </si>
  <si>
    <r>
      <t>4. Insert the value for the first order rate constant for biodegradation in soil (kdeg</t>
    </r>
    <r>
      <rPr>
        <vertAlign val="subscript"/>
        <sz val="10"/>
        <rFont val="Verdana"/>
        <family val="2"/>
      </rPr>
      <t>soil</t>
    </r>
    <r>
      <rPr>
        <sz val="10"/>
        <rFont val="Verdana"/>
        <family val="2"/>
      </rPr>
      <t>) in the "Input" table.</t>
    </r>
  </si>
  <si>
    <r>
      <t>5. In case the exposure scenario covers dogs and cats, the local concentration of active ingredient in soil resulting from one day (Clocal</t>
    </r>
    <r>
      <rPr>
        <vertAlign val="subscript"/>
        <sz val="10"/>
        <rFont val="Verdana"/>
        <family val="2"/>
      </rPr>
      <t>soil,1d</t>
    </r>
    <r>
      <rPr>
        <sz val="10"/>
        <rFont val="Verdana"/>
        <family val="2"/>
      </rPr>
      <t>) will be automatically calculated; in case the exposure scenario covers horses, also the local concentration in soil over 91 days (Clocal</t>
    </r>
    <r>
      <rPr>
        <vertAlign val="subscript"/>
        <sz val="10"/>
        <rFont val="Verdana"/>
        <family val="2"/>
      </rPr>
      <t>soil,91d</t>
    </r>
    <r>
      <rPr>
        <sz val="10"/>
        <rFont val="Verdana"/>
        <family val="2"/>
      </rPr>
      <t>) and the refined local concentration in soil over 91 days (including degradation) (Clocal</t>
    </r>
    <r>
      <rPr>
        <vertAlign val="subscript"/>
        <sz val="10"/>
        <rFont val="Verdana"/>
        <family val="2"/>
      </rPr>
      <t>soil,91d-ref</t>
    </r>
    <r>
      <rPr>
        <sz val="10"/>
        <rFont val="Verdana"/>
        <family val="2"/>
      </rPr>
      <t>) will be automatically calculated.</t>
    </r>
  </si>
  <si>
    <t>A) Direct emissions to soil (ESD Table 3-10, p.36 &amp; Table 3-11, p.37)</t>
  </si>
  <si>
    <r>
      <t>1. Enter the value for the active substance in product (Cform</t>
    </r>
    <r>
      <rPr>
        <vertAlign val="subscript"/>
        <sz val="10"/>
        <color theme="1"/>
        <rFont val="Verdana"/>
        <family val="2"/>
      </rPr>
      <t>weight</t>
    </r>
    <r>
      <rPr>
        <sz val="10"/>
        <color theme="1"/>
        <rFont val="Verdana"/>
        <family val="2"/>
      </rPr>
      <t>, g.kg</t>
    </r>
    <r>
      <rPr>
        <vertAlign val="superscript"/>
        <sz val="10"/>
        <color theme="1"/>
        <rFont val="Verdana"/>
        <family val="2"/>
      </rPr>
      <t>-1</t>
    </r>
    <r>
      <rPr>
        <sz val="10"/>
        <color theme="1"/>
        <rFont val="Verdana"/>
        <family val="2"/>
      </rPr>
      <t>) in the "Input" table.</t>
    </r>
  </si>
  <si>
    <r>
      <t>2. The local emission rate to wastewater (Elocal</t>
    </r>
    <r>
      <rPr>
        <vertAlign val="subscript"/>
        <sz val="10"/>
        <color theme="1"/>
        <rFont val="Verdana"/>
        <family val="2"/>
      </rPr>
      <t>water</t>
    </r>
    <r>
      <rPr>
        <sz val="10"/>
        <color theme="1"/>
        <rFont val="Verdana"/>
        <family val="2"/>
      </rPr>
      <t>) and the local concentration in surface water (Clocal</t>
    </r>
    <r>
      <rPr>
        <vertAlign val="subscript"/>
        <sz val="10"/>
        <color theme="1"/>
        <rFont val="Verdana"/>
        <family val="2"/>
      </rPr>
      <t>water</t>
    </r>
    <r>
      <rPr>
        <sz val="10"/>
        <color theme="1"/>
        <rFont val="Verdana"/>
        <family val="2"/>
      </rPr>
      <t>) will be automatically calculated in the "Output" table.</t>
    </r>
  </si>
  <si>
    <r>
      <t>1. Insert the quantity of product applied (Q</t>
    </r>
    <r>
      <rPr>
        <vertAlign val="subscript"/>
        <sz val="10"/>
        <rFont val="Verdana"/>
        <family val="2"/>
      </rPr>
      <t>prod</t>
    </r>
    <r>
      <rPr>
        <sz val="10"/>
        <rFont val="Verdana"/>
        <family val="2"/>
      </rPr>
      <t>) in the "Input" table.</t>
    </r>
  </si>
  <si>
    <r>
      <t>2. Insert the fraction of active substance in the commercial product (F</t>
    </r>
    <r>
      <rPr>
        <vertAlign val="subscript"/>
        <sz val="10"/>
        <rFont val="Verdana"/>
        <family val="2"/>
      </rPr>
      <t>AI</t>
    </r>
    <r>
      <rPr>
        <sz val="10"/>
        <rFont val="Verdana"/>
        <family val="2"/>
      </rPr>
      <t>).</t>
    </r>
  </si>
  <si>
    <r>
      <t>3. Select the animal species in the "Input" table (Dogs or Cats). The value for the corresponding treated area of skin (AREA</t>
    </r>
    <r>
      <rPr>
        <vertAlign val="subscript"/>
        <sz val="10"/>
        <rFont val="Verdana"/>
        <family val="2"/>
      </rPr>
      <t>treated</t>
    </r>
    <r>
      <rPr>
        <sz val="10"/>
        <rFont val="Verdana"/>
        <family val="2"/>
      </rPr>
      <t>) will be automatically filled in.</t>
    </r>
  </si>
  <si>
    <r>
      <t>4. The local emissions of the active substance during application, to applicator (E</t>
    </r>
    <r>
      <rPr>
        <vertAlign val="subscript"/>
        <sz val="10"/>
        <rFont val="Verdana"/>
        <family val="2"/>
      </rPr>
      <t>application,applicator</t>
    </r>
    <r>
      <rPr>
        <sz val="10"/>
        <rFont val="Verdana"/>
        <family val="2"/>
      </rPr>
      <t>), to floor (E</t>
    </r>
    <r>
      <rPr>
        <vertAlign val="subscript"/>
        <sz val="10"/>
        <rFont val="Verdana"/>
        <family val="2"/>
      </rPr>
      <t>application,floor</t>
    </r>
    <r>
      <rPr>
        <sz val="10"/>
        <rFont val="Verdana"/>
        <family val="2"/>
      </rPr>
      <t>) and to treated surfaces (E</t>
    </r>
    <r>
      <rPr>
        <vertAlign val="subscript"/>
        <sz val="10"/>
        <rFont val="Verdana"/>
        <family val="2"/>
      </rPr>
      <t>application,treated</t>
    </r>
    <r>
      <rPr>
        <sz val="10"/>
        <rFont val="Verdana"/>
        <family val="2"/>
      </rPr>
      <t>), will be automatically calculated in the "Output" table.</t>
    </r>
  </si>
  <si>
    <r>
      <t>1. This is the subsequent step to the application step (above). Calculate above: E</t>
    </r>
    <r>
      <rPr>
        <vertAlign val="subscript"/>
        <sz val="10"/>
        <rFont val="Verdana"/>
        <family val="2"/>
      </rPr>
      <t>application,applicator</t>
    </r>
    <r>
      <rPr>
        <sz val="10"/>
        <rFont val="Verdana"/>
        <family val="2"/>
      </rPr>
      <t>, E</t>
    </r>
    <r>
      <rPr>
        <vertAlign val="subscript"/>
        <sz val="10"/>
        <rFont val="Verdana"/>
        <family val="2"/>
      </rPr>
      <t>application,floor</t>
    </r>
    <r>
      <rPr>
        <sz val="10"/>
        <rFont val="Verdana"/>
        <family val="2"/>
      </rPr>
      <t>, E</t>
    </r>
    <r>
      <rPr>
        <vertAlign val="subscript"/>
        <sz val="10"/>
        <rFont val="Verdana"/>
        <family val="2"/>
      </rPr>
      <t>application,treated</t>
    </r>
    <r>
      <rPr>
        <sz val="10"/>
        <rFont val="Verdana"/>
        <family val="2"/>
      </rPr>
      <t>; the corresponding fields below will be automatically filled in.</t>
    </r>
  </si>
  <si>
    <r>
      <t>2. The emissions will be automatically calculated in the "Output" table (E</t>
    </r>
    <r>
      <rPr>
        <vertAlign val="subscript"/>
        <sz val="10"/>
        <rFont val="Verdana"/>
        <family val="2"/>
      </rPr>
      <t>applicator,ww</t>
    </r>
    <r>
      <rPr>
        <sz val="10"/>
        <rFont val="Verdana"/>
        <family val="2"/>
      </rPr>
      <t>, E</t>
    </r>
    <r>
      <rPr>
        <vertAlign val="subscript"/>
        <sz val="10"/>
        <rFont val="Verdana"/>
        <family val="2"/>
      </rPr>
      <t>treated,ww</t>
    </r>
    <r>
      <rPr>
        <sz val="10"/>
        <rFont val="Verdana"/>
        <family val="2"/>
      </rPr>
      <t>, E</t>
    </r>
    <r>
      <rPr>
        <vertAlign val="subscript"/>
        <sz val="10"/>
        <rFont val="Verdana"/>
        <family val="2"/>
      </rPr>
      <t>ww</t>
    </r>
    <r>
      <rPr>
        <sz val="10"/>
        <rFont val="Verdana"/>
        <family val="2"/>
      </rPr>
      <t>, Elocal</t>
    </r>
    <r>
      <rPr>
        <vertAlign val="subscript"/>
        <sz val="10"/>
        <rFont val="Verdana"/>
        <family val="2"/>
      </rPr>
      <t>water</t>
    </r>
    <r>
      <rPr>
        <sz val="10"/>
        <rFont val="Verdana"/>
        <family val="2"/>
      </rPr>
      <t>).</t>
    </r>
  </si>
  <si>
    <t>Emission from floor to wastewater during the cleaning step</t>
  </si>
  <si>
    <r>
      <rPr>
        <b/>
        <sz val="10"/>
        <color theme="1"/>
        <rFont val="Verdana"/>
        <family val="2"/>
      </rPr>
      <t>E</t>
    </r>
    <r>
      <rPr>
        <b/>
        <vertAlign val="subscript"/>
        <sz val="10"/>
        <color theme="1"/>
        <rFont val="Verdana"/>
        <family val="2"/>
      </rPr>
      <t>treated,ww</t>
    </r>
    <r>
      <rPr>
        <vertAlign val="subscript"/>
        <sz val="10"/>
        <color theme="1"/>
        <rFont val="Verdana"/>
        <family val="2"/>
      </rPr>
      <t xml:space="preserve"> </t>
    </r>
    <r>
      <rPr>
        <sz val="10"/>
        <color theme="1"/>
        <rFont val="Verdana"/>
        <family val="2"/>
      </rPr>
      <t>= E</t>
    </r>
    <r>
      <rPr>
        <vertAlign val="subscript"/>
        <sz val="10"/>
        <color theme="1"/>
        <rFont val="Verdana"/>
        <family val="2"/>
      </rPr>
      <t>application,floor</t>
    </r>
    <r>
      <rPr>
        <sz val="10"/>
        <color theme="1"/>
        <rFont val="Verdana"/>
        <family val="2"/>
      </rPr>
      <t xml:space="preserve"> * F</t>
    </r>
    <r>
      <rPr>
        <vertAlign val="subscript"/>
        <sz val="10"/>
        <color theme="1"/>
        <rFont val="Verdana"/>
        <family val="2"/>
      </rPr>
      <t>ww</t>
    </r>
    <r>
      <rPr>
        <sz val="10"/>
        <color theme="1"/>
        <rFont val="Verdana"/>
        <family val="2"/>
      </rPr>
      <t xml:space="preserve"> * F</t>
    </r>
    <r>
      <rPr>
        <vertAlign val="subscript"/>
        <sz val="10"/>
        <color theme="1"/>
        <rFont val="Verdana"/>
        <family val="2"/>
      </rPr>
      <t xml:space="preserve">CE </t>
    </r>
  </si>
  <si>
    <r>
      <t>E</t>
    </r>
    <r>
      <rPr>
        <vertAlign val="subscript"/>
        <sz val="10"/>
        <color theme="1"/>
        <rFont val="Verdana"/>
        <family val="2"/>
      </rPr>
      <t>floor,ww</t>
    </r>
  </si>
  <si>
    <r>
      <rPr>
        <b/>
        <sz val="10"/>
        <color theme="1"/>
        <rFont val="Verdana"/>
        <family val="2"/>
      </rPr>
      <t>E</t>
    </r>
    <r>
      <rPr>
        <b/>
        <vertAlign val="subscript"/>
        <sz val="10"/>
        <color theme="1"/>
        <rFont val="Verdana"/>
        <family val="2"/>
      </rPr>
      <t>ww</t>
    </r>
    <r>
      <rPr>
        <b/>
        <sz val="10"/>
        <color theme="1"/>
        <rFont val="Verdana"/>
        <family val="2"/>
      </rPr>
      <t xml:space="preserve"> </t>
    </r>
    <r>
      <rPr>
        <sz val="10"/>
        <color theme="1"/>
        <rFont val="Verdana"/>
        <family val="2"/>
      </rPr>
      <t>= E</t>
    </r>
    <r>
      <rPr>
        <vertAlign val="subscript"/>
        <sz val="10"/>
        <color theme="1"/>
        <rFont val="Verdana"/>
        <family val="2"/>
      </rPr>
      <t>applicator,ww</t>
    </r>
    <r>
      <rPr>
        <sz val="10"/>
        <color theme="1"/>
        <rFont val="Verdana"/>
        <family val="2"/>
      </rPr>
      <t xml:space="preserve"> + E</t>
    </r>
    <r>
      <rPr>
        <vertAlign val="subscript"/>
        <sz val="10"/>
        <color theme="1"/>
        <rFont val="Verdana"/>
        <family val="2"/>
      </rPr>
      <t>floor,ww</t>
    </r>
  </si>
  <si>
    <t>Combined emission from floor and applicator to wastewater during the cleaning step for one house</t>
  </si>
  <si>
    <r>
      <t>1. Enter the value for the active substance in the product (Cform</t>
    </r>
    <r>
      <rPr>
        <vertAlign val="subscript"/>
        <sz val="10"/>
        <rFont val="Verdana"/>
        <family val="2"/>
      </rPr>
      <t>weight</t>
    </r>
    <r>
      <rPr>
        <sz val="10"/>
        <rFont val="Verdana"/>
        <family val="2"/>
      </rPr>
      <t>, g.kg</t>
    </r>
    <r>
      <rPr>
        <vertAlign val="superscript"/>
        <sz val="10"/>
        <rFont val="Verdana"/>
        <family val="2"/>
      </rPr>
      <t>-1</t>
    </r>
    <r>
      <rPr>
        <sz val="10"/>
        <rFont val="Verdana"/>
        <family val="2"/>
      </rPr>
      <t>) in the "Input" table.</t>
    </r>
  </si>
  <si>
    <r>
      <t>2. The local emission to soil due to rolling will be automatically calculated (Elocal</t>
    </r>
    <r>
      <rPr>
        <vertAlign val="subscript"/>
        <sz val="10"/>
        <rFont val="Verdana"/>
        <family val="2"/>
      </rPr>
      <t>soil</t>
    </r>
    <r>
      <rPr>
        <sz val="10"/>
        <rFont val="Verdana"/>
        <family val="2"/>
      </rPr>
      <t>) in the "Output" table.</t>
    </r>
  </si>
  <si>
    <t>Emissions through rolling of horses (ESD § 3.2.4.2, p.40; Table 3-14, p.42)</t>
  </si>
  <si>
    <r>
      <t>2. The local emission rate to soil due to hosing will be automatically calculated (Elocal</t>
    </r>
    <r>
      <rPr>
        <vertAlign val="subscript"/>
        <sz val="10"/>
        <rFont val="Verdana"/>
        <family val="2"/>
      </rPr>
      <t>soil</t>
    </r>
    <r>
      <rPr>
        <sz val="10"/>
        <rFont val="Verdana"/>
        <family val="2"/>
      </rPr>
      <t>) in the "Output" table.</t>
    </r>
  </si>
  <si>
    <t>Emissions due to hosing of horses (ESD § 3.2.4.3, p.42; Table 3-15, p.43)</t>
  </si>
  <si>
    <t>Exposure scenario for insect repellents in the environment of humans and animals (ESD § 3.3, p.44)</t>
  </si>
  <si>
    <t>Indoor use  (ESD § 3.3.4.1, p.46)</t>
  </si>
  <si>
    <t>A) Tonnage-based approach (ESD p.46 &amp; Table 3-1, p.24)</t>
  </si>
  <si>
    <r>
      <t xml:space="preserve">1. Emission scenario for calculating the release to wastewater from </t>
    </r>
    <r>
      <rPr>
        <b/>
        <i/>
        <u/>
        <sz val="10"/>
        <rFont val="Verdana"/>
        <family val="2"/>
      </rPr>
      <t>surface spray repellents</t>
    </r>
    <r>
      <rPr>
        <i/>
        <u/>
        <sz val="10"/>
        <rFont val="Verdana"/>
        <family val="2"/>
      </rPr>
      <t xml:space="preserve"> used indoors - </t>
    </r>
    <r>
      <rPr>
        <b/>
        <i/>
        <u/>
        <sz val="10"/>
        <rFont val="Verdana"/>
        <family val="2"/>
      </rPr>
      <t>application step</t>
    </r>
    <r>
      <rPr>
        <i/>
        <u/>
        <sz val="10"/>
        <rFont val="Verdana"/>
        <family val="2"/>
      </rPr>
      <t xml:space="preserve"> (ESD Table 3-16, p.48)</t>
    </r>
  </si>
  <si>
    <r>
      <t>1. In the "Input" table Insert the values for the quantity of product applied (Q</t>
    </r>
    <r>
      <rPr>
        <vertAlign val="subscript"/>
        <sz val="10"/>
        <rFont val="Verdana"/>
        <family val="2"/>
      </rPr>
      <t>prod</t>
    </r>
    <r>
      <rPr>
        <sz val="10"/>
        <rFont val="Verdana"/>
        <family val="2"/>
      </rPr>
      <t>) and for the fraction of active substance in the commercial product (F</t>
    </r>
    <r>
      <rPr>
        <vertAlign val="subscript"/>
        <sz val="10"/>
        <rFont val="Verdana"/>
        <family val="2"/>
      </rPr>
      <t>AI</t>
    </r>
    <r>
      <rPr>
        <sz val="10"/>
        <rFont val="Verdana"/>
        <family val="2"/>
      </rPr>
      <t>).</t>
    </r>
  </si>
  <si>
    <r>
      <t>2. Select the type of treatment (spot treatment or barrier treatment) next to "Area treated with the product". AREA</t>
    </r>
    <r>
      <rPr>
        <vertAlign val="subscript"/>
        <sz val="10"/>
        <rFont val="Verdana"/>
        <family val="2"/>
      </rPr>
      <t>treated</t>
    </r>
    <r>
      <rPr>
        <sz val="10"/>
        <rFont val="Verdana"/>
        <family val="2"/>
      </rPr>
      <t xml:space="preserve"> will be automatically filled in.</t>
    </r>
  </si>
  <si>
    <r>
      <t>3. The emissions will be automatically calculated in the "Output" table (E</t>
    </r>
    <r>
      <rPr>
        <vertAlign val="subscript"/>
        <sz val="10"/>
        <rFont val="Verdana"/>
        <family val="2"/>
      </rPr>
      <t>application,air</t>
    </r>
    <r>
      <rPr>
        <sz val="10"/>
        <rFont val="Verdana"/>
        <family val="2"/>
      </rPr>
      <t>, E</t>
    </r>
    <r>
      <rPr>
        <vertAlign val="subscript"/>
        <sz val="10"/>
        <rFont val="Verdana"/>
        <family val="2"/>
      </rPr>
      <t>application,applicator</t>
    </r>
    <r>
      <rPr>
        <sz val="10"/>
        <rFont val="Verdana"/>
        <family val="2"/>
      </rPr>
      <t>, E</t>
    </r>
    <r>
      <rPr>
        <vertAlign val="subscript"/>
        <sz val="10"/>
        <rFont val="Verdana"/>
        <family val="2"/>
      </rPr>
      <t>application,floor</t>
    </r>
    <r>
      <rPr>
        <sz val="10"/>
        <rFont val="Verdana"/>
        <family val="2"/>
      </rPr>
      <t>, E</t>
    </r>
    <r>
      <rPr>
        <vertAlign val="subscript"/>
        <sz val="10"/>
        <rFont val="Verdana"/>
        <family val="2"/>
      </rPr>
      <t>application,treated</t>
    </r>
    <r>
      <rPr>
        <sz val="10"/>
        <rFont val="Verdana"/>
        <family val="2"/>
      </rPr>
      <t>).</t>
    </r>
  </si>
  <si>
    <r>
      <t>1. In the "Input" table Insert the values for the quantity of product (Q</t>
    </r>
    <r>
      <rPr>
        <vertAlign val="subscript"/>
        <sz val="10"/>
        <rFont val="Verdana"/>
        <family val="2"/>
      </rPr>
      <t>prod</t>
    </r>
    <r>
      <rPr>
        <sz val="10"/>
        <rFont val="Verdana"/>
        <family val="2"/>
      </rPr>
      <t>), the fraction of active substance in the commercial product (F</t>
    </r>
    <r>
      <rPr>
        <vertAlign val="subscript"/>
        <sz val="10"/>
        <rFont val="Verdana"/>
        <family val="2"/>
      </rPr>
      <t>AI</t>
    </r>
    <r>
      <rPr>
        <sz val="10"/>
        <rFont val="Verdana"/>
        <family val="2"/>
      </rPr>
      <t>), the number of diffusers (N</t>
    </r>
    <r>
      <rPr>
        <vertAlign val="subscript"/>
        <sz val="10"/>
        <rFont val="Verdana"/>
        <family val="2"/>
      </rPr>
      <t>diffuser</t>
    </r>
    <r>
      <rPr>
        <sz val="10"/>
        <rFont val="Verdana"/>
        <family val="2"/>
      </rPr>
      <t>) and the maximum duration of use of the diffuser (T</t>
    </r>
    <r>
      <rPr>
        <vertAlign val="subscript"/>
        <sz val="10"/>
        <rFont val="Verdana"/>
        <family val="2"/>
      </rPr>
      <t>MAX</t>
    </r>
    <r>
      <rPr>
        <sz val="10"/>
        <rFont val="Verdana"/>
        <family val="2"/>
      </rPr>
      <t>).</t>
    </r>
  </si>
  <si>
    <r>
      <t>2. Select the type of diffuser (electrical or passive) next to "Duration of use per day". T</t>
    </r>
    <r>
      <rPr>
        <vertAlign val="subscript"/>
        <sz val="10"/>
        <rFont val="Verdana"/>
        <family val="2"/>
      </rPr>
      <t>Day</t>
    </r>
    <r>
      <rPr>
        <sz val="10"/>
        <rFont val="Verdana"/>
        <family val="2"/>
      </rPr>
      <t xml:space="preserve"> will be automatically filled in.</t>
    </r>
  </si>
  <si>
    <r>
      <t>3. The emissions will be automatically calculated in the "Output" table (E</t>
    </r>
    <r>
      <rPr>
        <vertAlign val="subscript"/>
        <sz val="10"/>
        <rFont val="Verdana"/>
        <family val="2"/>
      </rPr>
      <t>application,air</t>
    </r>
    <r>
      <rPr>
        <sz val="10"/>
        <rFont val="Verdana"/>
        <family val="2"/>
      </rPr>
      <t>, E</t>
    </r>
    <r>
      <rPr>
        <vertAlign val="subscript"/>
        <sz val="10"/>
        <rFont val="Verdana"/>
        <family val="2"/>
      </rPr>
      <t>application,floor</t>
    </r>
    <r>
      <rPr>
        <sz val="10"/>
        <rFont val="Verdana"/>
        <family val="2"/>
      </rPr>
      <t>).</t>
    </r>
  </si>
  <si>
    <r>
      <t>2. Select the type of application of the product (product directly applied to surfaces or applied in reservoirs/diffusers); the value for F</t>
    </r>
    <r>
      <rPr>
        <vertAlign val="subscript"/>
        <sz val="10"/>
        <rFont val="Verdana"/>
        <family val="2"/>
      </rPr>
      <t>water</t>
    </r>
    <r>
      <rPr>
        <sz val="10"/>
        <rFont val="Verdana"/>
        <family val="2"/>
      </rPr>
      <t xml:space="preserve"> will be automatically filled in.</t>
    </r>
  </si>
  <si>
    <r>
      <t>3. The local emission rate to watewater, from one house (E</t>
    </r>
    <r>
      <rPr>
        <vertAlign val="subscript"/>
        <sz val="10"/>
        <rFont val="Verdana"/>
        <family val="2"/>
      </rPr>
      <t>ww</t>
    </r>
    <r>
      <rPr>
        <sz val="10"/>
        <rFont val="Verdana"/>
        <family val="2"/>
      </rPr>
      <t>) and from a number of houses (Elocal</t>
    </r>
    <r>
      <rPr>
        <vertAlign val="subscript"/>
        <sz val="10"/>
        <rFont val="Verdana"/>
        <family val="2"/>
      </rPr>
      <t>water</t>
    </r>
    <r>
      <rPr>
        <sz val="10"/>
        <rFont val="Verdana"/>
        <family val="2"/>
      </rPr>
      <t>) will be automatically calculated in the "Output" table.</t>
    </r>
  </si>
  <si>
    <r>
      <t>1. Insert the value for quantity of product applied for surface treatments (Q</t>
    </r>
    <r>
      <rPr>
        <vertAlign val="subscript"/>
        <sz val="10"/>
        <rFont val="Verdana"/>
        <family val="2"/>
      </rPr>
      <t>prod,surface</t>
    </r>
    <r>
      <rPr>
        <sz val="10"/>
        <rFont val="Verdana"/>
        <family val="2"/>
      </rPr>
      <t>) and to holes (Q</t>
    </r>
    <r>
      <rPr>
        <vertAlign val="subscript"/>
        <sz val="10"/>
        <rFont val="Verdana"/>
        <family val="2"/>
      </rPr>
      <t>prod,holes</t>
    </r>
    <r>
      <rPr>
        <sz val="10"/>
        <rFont val="Verdana"/>
        <family val="2"/>
      </rPr>
      <t>), and the fraction of active substance in product (F</t>
    </r>
    <r>
      <rPr>
        <vertAlign val="subscript"/>
        <sz val="10"/>
        <rFont val="Verdana"/>
        <family val="2"/>
      </rPr>
      <t>AI</t>
    </r>
    <r>
      <rPr>
        <sz val="10"/>
        <rFont val="Verdana"/>
        <family val="2"/>
      </rPr>
      <t>) in the "Input" table.</t>
    </r>
  </si>
  <si>
    <r>
      <t>2. Insert the first order rate constant for biodegradation in soil (kdeg</t>
    </r>
    <r>
      <rPr>
        <vertAlign val="subscript"/>
        <sz val="10"/>
        <rFont val="Verdana"/>
        <family val="2"/>
      </rPr>
      <t>soil</t>
    </r>
    <r>
      <rPr>
        <sz val="10"/>
        <rFont val="Verdana"/>
        <family val="2"/>
      </rPr>
      <t>).</t>
    </r>
  </si>
  <si>
    <r>
      <t>3. The emission rates to soil after one application (Elocal</t>
    </r>
    <r>
      <rPr>
        <vertAlign val="subscript"/>
        <sz val="10"/>
        <rFont val="Verdana"/>
        <family val="2"/>
      </rPr>
      <t>soil</t>
    </r>
    <r>
      <rPr>
        <sz val="10"/>
        <rFont val="Verdana"/>
        <family val="2"/>
      </rPr>
      <t>) and the soil concentrations for one day (Clocal</t>
    </r>
    <r>
      <rPr>
        <vertAlign val="subscript"/>
        <sz val="10"/>
        <rFont val="Verdana"/>
        <family val="2"/>
      </rPr>
      <t>soil,1d</t>
    </r>
    <r>
      <rPr>
        <sz val="10"/>
        <rFont val="Verdana"/>
        <family val="2"/>
      </rPr>
      <t>) (for preventive, curative and holes scenarios) are automatically calculated in the "Output" table, as well as the local concentration in soil after 5 days (Clocal</t>
    </r>
    <r>
      <rPr>
        <vertAlign val="subscript"/>
        <sz val="10"/>
        <rFont val="Verdana"/>
        <family val="2"/>
      </rPr>
      <t>soil,5d</t>
    </r>
    <r>
      <rPr>
        <sz val="10"/>
        <rFont val="Verdana"/>
        <family val="2"/>
      </rPr>
      <t>) and the refined local concentration in soil over 5 days (including degradation) (Clocal</t>
    </r>
    <r>
      <rPr>
        <vertAlign val="subscript"/>
        <sz val="10"/>
        <rFont val="Verdana"/>
        <family val="2"/>
      </rPr>
      <t>soil,5d-ref</t>
    </r>
    <r>
      <rPr>
        <sz val="10"/>
        <rFont val="Verdana"/>
        <family val="2"/>
      </rPr>
      <t>) for curative surface treatment scenario.</t>
    </r>
  </si>
  <si>
    <r>
      <t xml:space="preserve">2. Emission scenario for calculating the release to wastewater from </t>
    </r>
    <r>
      <rPr>
        <b/>
        <i/>
        <u/>
        <sz val="10"/>
        <rFont val="Verdana"/>
        <family val="2"/>
      </rPr>
      <t>surface spray repellents</t>
    </r>
    <r>
      <rPr>
        <i/>
        <u/>
        <sz val="10"/>
        <rFont val="Verdana"/>
        <family val="2"/>
      </rPr>
      <t xml:space="preserve"> used indoors - </t>
    </r>
    <r>
      <rPr>
        <b/>
        <i/>
        <u/>
        <sz val="10"/>
        <rFont val="Verdana"/>
        <family val="2"/>
      </rPr>
      <t>cleaning step</t>
    </r>
    <r>
      <rPr>
        <i/>
        <u/>
        <sz val="10"/>
        <rFont val="Verdana"/>
        <family val="2"/>
      </rPr>
      <t xml:space="preserve"> (ESD Table 3-18, p.50)</t>
    </r>
  </si>
  <si>
    <r>
      <t xml:space="preserve">3. Emission scenario for calculating the release to wastewater from </t>
    </r>
    <r>
      <rPr>
        <b/>
        <i/>
        <u/>
        <sz val="10"/>
        <rFont val="Verdana"/>
        <family val="2"/>
      </rPr>
      <t>diffuser repellents</t>
    </r>
    <r>
      <rPr>
        <i/>
        <u/>
        <sz val="10"/>
        <rFont val="Verdana"/>
        <family val="2"/>
      </rPr>
      <t xml:space="preserve"> used indoors - </t>
    </r>
    <r>
      <rPr>
        <b/>
        <i/>
        <u/>
        <sz val="10"/>
        <rFont val="Verdana"/>
        <family val="2"/>
      </rPr>
      <t xml:space="preserve">application step </t>
    </r>
    <r>
      <rPr>
        <i/>
        <u/>
        <sz val="10"/>
        <rFont val="Verdana"/>
        <family val="2"/>
      </rPr>
      <t>(ESD Table 3-19, p.51)</t>
    </r>
  </si>
  <si>
    <r>
      <t>h.d</t>
    </r>
    <r>
      <rPr>
        <vertAlign val="superscript"/>
        <sz val="10"/>
        <rFont val="Verdana"/>
        <family val="2"/>
      </rPr>
      <t>-1</t>
    </r>
  </si>
  <si>
    <r>
      <t xml:space="preserve">4. Emission scenario for calculating the release to wastewater from </t>
    </r>
    <r>
      <rPr>
        <b/>
        <i/>
        <u/>
        <sz val="10"/>
        <rFont val="Verdana"/>
        <family val="2"/>
      </rPr>
      <t>diffuser repellents</t>
    </r>
    <r>
      <rPr>
        <i/>
        <u/>
        <sz val="10"/>
        <rFont val="Verdana"/>
        <family val="2"/>
      </rPr>
      <t xml:space="preserve"> used indoors - </t>
    </r>
    <r>
      <rPr>
        <b/>
        <i/>
        <u/>
        <sz val="10"/>
        <rFont val="Verdana"/>
        <family val="2"/>
      </rPr>
      <t xml:space="preserve">cleaning step </t>
    </r>
    <r>
      <rPr>
        <i/>
        <u/>
        <sz val="10"/>
        <rFont val="Verdana"/>
        <family val="2"/>
      </rPr>
      <t>(ESD Table 3-19, p.51)</t>
    </r>
  </si>
  <si>
    <t>Outdoor applications  (ESD § 3.3.4.2, p.52)</t>
  </si>
  <si>
    <t>A) Application on paved ground (ESD Table 3-21, p.54)</t>
  </si>
  <si>
    <t>B) Application on unpaved ground (ESD Table 3-22, p.55 &amp; Table 3-11, p.37)</t>
  </si>
  <si>
    <t>Exposure scenario for insect repellents used for factory-treated textiles (ESD § 3.4, p.56)</t>
  </si>
  <si>
    <t>Emissions during industrial application of the repellent to textiles/fibres (ESD § 3.4.4.1, p.58)</t>
  </si>
  <si>
    <r>
      <t>1. Insert in the "Input" table the value for quantity of active ingredient in the garment related to surface area (Q</t>
    </r>
    <r>
      <rPr>
        <vertAlign val="subscript"/>
        <sz val="10"/>
        <rFont val="Verdana"/>
        <family val="2"/>
      </rPr>
      <t>a.i.,garment</t>
    </r>
    <r>
      <rPr>
        <sz val="10"/>
        <rFont val="Verdana"/>
        <family val="2"/>
      </rPr>
      <t>).</t>
    </r>
  </si>
  <si>
    <r>
      <t>2. Select the type of garment; the value for the treated area of garments washed per day (AREA</t>
    </r>
    <r>
      <rPr>
        <vertAlign val="subscript"/>
        <sz val="10"/>
        <rFont val="Verdana"/>
        <family val="2"/>
      </rPr>
      <t>garment</t>
    </r>
    <r>
      <rPr>
        <sz val="10"/>
        <rFont val="Verdana"/>
        <family val="2"/>
      </rPr>
      <t>) will be automatically filled in.</t>
    </r>
  </si>
  <si>
    <r>
      <t>3. The local emission rate to watewater (Elocal</t>
    </r>
    <r>
      <rPr>
        <vertAlign val="subscript"/>
        <sz val="10"/>
        <rFont val="Verdana"/>
        <family val="2"/>
      </rPr>
      <t>water</t>
    </r>
    <r>
      <rPr>
        <sz val="10"/>
        <rFont val="Verdana"/>
        <family val="2"/>
      </rPr>
      <t>) will be automatically calculated in the "Output" table.</t>
    </r>
  </si>
  <si>
    <r>
      <t>1. Insert in the "Input" table the values for Q</t>
    </r>
    <r>
      <rPr>
        <vertAlign val="subscript"/>
        <sz val="10"/>
        <rFont val="Verdana"/>
        <family val="2"/>
      </rPr>
      <t>leach,camping</t>
    </r>
    <r>
      <rPr>
        <sz val="10"/>
        <rFont val="Verdana"/>
        <family val="2"/>
      </rPr>
      <t xml:space="preserve"> and kdeg</t>
    </r>
    <r>
      <rPr>
        <vertAlign val="subscript"/>
        <sz val="10"/>
        <rFont val="Verdana"/>
        <family val="2"/>
      </rPr>
      <t>soil</t>
    </r>
    <r>
      <rPr>
        <sz val="10"/>
        <rFont val="Verdana"/>
        <family val="2"/>
      </rPr>
      <t>.</t>
    </r>
  </si>
  <si>
    <r>
      <t>2. The daily emissions due to leaching (E</t>
    </r>
    <r>
      <rPr>
        <vertAlign val="subscript"/>
        <sz val="10"/>
        <rFont val="Verdana"/>
        <family val="2"/>
      </rPr>
      <t>soil,leach,camping</t>
    </r>
    <r>
      <rPr>
        <sz val="10"/>
        <rFont val="Verdana"/>
        <family val="2"/>
      </rPr>
      <t>) and the concentration in soil after the first camping season (without and with degradation in soil) (Clocal</t>
    </r>
    <r>
      <rPr>
        <vertAlign val="subscript"/>
        <sz val="10"/>
        <rFont val="Verdana"/>
        <family val="2"/>
      </rPr>
      <t>soil,camping</t>
    </r>
    <r>
      <rPr>
        <sz val="10"/>
        <rFont val="Verdana"/>
        <family val="2"/>
      </rPr>
      <t xml:space="preserve"> and Clocal</t>
    </r>
    <r>
      <rPr>
        <vertAlign val="subscript"/>
        <sz val="10"/>
        <rFont val="Verdana"/>
        <family val="2"/>
      </rPr>
      <t>soil,camping-ref</t>
    </r>
    <r>
      <rPr>
        <sz val="10"/>
        <rFont val="Verdana"/>
        <family val="2"/>
      </rPr>
      <t>) will be automatically calculated in the "Output" table.</t>
    </r>
  </si>
  <si>
    <t>A) Tonnage-based approach (ESD Table 3-23, p.59)</t>
  </si>
  <si>
    <t>B) Consumption-based approach (ESD Table 3-24, p.60)</t>
  </si>
  <si>
    <t>Emissions during the service life of repellent factory-treated textiles (ESD § 3.4.4.2, p.60)</t>
  </si>
  <si>
    <t>A) Emissions due to washing of factory-treated garments and gear (ESD Table 3-25, p.61)</t>
  </si>
  <si>
    <t>B) Emissions during the service life of tents (ESD Table 3-26, p.63)</t>
  </si>
  <si>
    <r>
      <rPr>
        <b/>
        <sz val="11"/>
        <color theme="1"/>
        <rFont val="Verdana"/>
        <family val="2"/>
      </rPr>
      <t>Reference document:</t>
    </r>
    <r>
      <rPr>
        <sz val="11"/>
        <color theme="1"/>
        <rFont val="Verdana"/>
        <family val="2"/>
      </rPr>
      <t xml:space="preserve"> </t>
    </r>
  </si>
  <si>
    <t>This scenario considers horses kept on loose barns which are groomed and prepared for riding on bare soil or grassland places. Furthermore, applications of cats and dogs standing on bare soil or lawn are accounted for. It is assumed that a spray drift enters the soil surrounding the treated animals.</t>
  </si>
  <si>
    <t>B) Consumption-based approach (ESD p.24 &amp; Table 3-6, p.27)</t>
  </si>
  <si>
    <t>ESD Table 3.3 and Table 3.4. Overwrite with the value for specific body parts if only locally applied. Here only the realistic worst cases for area of human skin exposed are available.</t>
  </si>
  <si>
    <r>
      <rPr>
        <b/>
        <sz val="10"/>
        <color theme="1"/>
        <rFont val="Verdana"/>
        <family val="2"/>
      </rPr>
      <t>F</t>
    </r>
    <r>
      <rPr>
        <b/>
        <vertAlign val="subscript"/>
        <sz val="10"/>
        <color theme="1"/>
        <rFont val="Verdana"/>
        <family val="2"/>
      </rPr>
      <t>4,water</t>
    </r>
    <r>
      <rPr>
        <b/>
        <sz val="10"/>
        <color theme="1"/>
        <rFont val="Verdana"/>
        <family val="2"/>
      </rPr>
      <t xml:space="preserve"> </t>
    </r>
    <r>
      <rPr>
        <sz val="10"/>
        <color theme="1"/>
        <rFont val="Verdana"/>
        <family val="2"/>
      </rPr>
      <t>= 1- (F</t>
    </r>
    <r>
      <rPr>
        <vertAlign val="subscript"/>
        <sz val="10"/>
        <color theme="1"/>
        <rFont val="Verdana"/>
        <family val="2"/>
      </rPr>
      <t xml:space="preserve">4,air </t>
    </r>
    <r>
      <rPr>
        <sz val="10"/>
        <color theme="1"/>
        <rFont val="Verdana"/>
        <family val="2"/>
      </rPr>
      <t>+ F</t>
    </r>
    <r>
      <rPr>
        <vertAlign val="subscript"/>
        <sz val="10"/>
        <color theme="1"/>
        <rFont val="Verdana"/>
        <family val="2"/>
      </rPr>
      <t>4,skin</t>
    </r>
    <r>
      <rPr>
        <sz val="10"/>
        <color theme="1"/>
        <rFont val="Verdana"/>
        <family val="2"/>
      </rPr>
      <t xml:space="preserve">) </t>
    </r>
  </si>
  <si>
    <t>ESD Table 3.3. Overwrite with the value for specific body parts if only locally applied. Here only the realistic worst cases for area of human skin exposed are available.</t>
  </si>
  <si>
    <t>Note:</t>
  </si>
  <si>
    <t>The default values can be overwritten. Once overwritten, in order to revert to the default values, these need to be manually introduced. Alternatively replace this worksheet by copying the one from the excel file in ECHA website.</t>
  </si>
  <si>
    <t>Spreadsheet index (click on the title to be directed to the sub-scenario)</t>
  </si>
  <si>
    <t xml:space="preserve">      A) Tonnage-based approach (ESD Table 3-1, p.24)</t>
  </si>
  <si>
    <t xml:space="preserve">      B) Consumption-based approach (ESD Table 3-6, p.27)</t>
  </si>
  <si>
    <t xml:space="preserve">      A) Direct emissions to soil (ESD Table 3-10, p.36 &amp; Table 3-11, p.37)</t>
  </si>
  <si>
    <t xml:space="preserve">      B) Emissions to paved ground and discharge to STPs or surface water bodies (ESD Table 3-12, p.39 &amp; Table 3-13, p.40)</t>
  </si>
  <si>
    <t xml:space="preserve">      C) Indoor applications on cats and dogs: emissions to STPs (ESD p.40 &amp; Table 3-16, p.48 &amp; Table 3-18, p.50)</t>
  </si>
  <si>
    <r>
      <rPr>
        <b/>
        <sz val="10"/>
        <color theme="1"/>
        <rFont val="Verdana"/>
        <family val="2"/>
      </rPr>
      <t>Clocal</t>
    </r>
    <r>
      <rPr>
        <b/>
        <vertAlign val="subscript"/>
        <sz val="10"/>
        <color theme="1"/>
        <rFont val="Verdana"/>
        <family val="2"/>
      </rPr>
      <t>soil,91d-ref</t>
    </r>
    <r>
      <rPr>
        <sz val="10"/>
        <color theme="1"/>
        <rFont val="Verdana"/>
        <family val="2"/>
      </rPr>
      <t xml:space="preserve"> = Clocal</t>
    </r>
    <r>
      <rPr>
        <vertAlign val="subscript"/>
        <sz val="10"/>
        <color theme="1"/>
        <rFont val="Verdana"/>
        <family val="2"/>
      </rPr>
      <t>soil,1d</t>
    </r>
    <r>
      <rPr>
        <sz val="10"/>
        <color theme="1"/>
        <rFont val="Verdana"/>
        <family val="2"/>
      </rPr>
      <t xml:space="preserve"> * { [1-
(e</t>
    </r>
    <r>
      <rPr>
        <vertAlign val="superscript"/>
        <sz val="10"/>
        <color theme="1"/>
        <rFont val="Verdana"/>
        <family val="2"/>
      </rPr>
      <t>-kdegsoil * Temission,1d</t>
    </r>
    <r>
      <rPr>
        <sz val="10"/>
        <color theme="1"/>
        <rFont val="Verdana"/>
        <family val="2"/>
      </rPr>
      <t>)</t>
    </r>
    <r>
      <rPr>
        <vertAlign val="superscript"/>
        <sz val="10"/>
        <color theme="1"/>
        <rFont val="Verdana"/>
        <family val="2"/>
      </rPr>
      <t>Nemission,91d</t>
    </r>
    <r>
      <rPr>
        <sz val="10"/>
        <color theme="1"/>
        <rFont val="Verdana"/>
        <family val="2"/>
      </rPr>
      <t>] / [1-e</t>
    </r>
    <r>
      <rPr>
        <vertAlign val="superscript"/>
        <sz val="10"/>
        <color theme="1"/>
        <rFont val="Verdana"/>
        <family val="2"/>
      </rPr>
      <t>-kdegsoil * Temission,1d</t>
    </r>
    <r>
      <rPr>
        <sz val="10"/>
        <color theme="1"/>
        <rFont val="Verdana"/>
        <family val="2"/>
      </rPr>
      <t xml:space="preserve"> ] }</t>
    </r>
  </si>
  <si>
    <r>
      <rPr>
        <b/>
        <sz val="10"/>
        <color theme="1"/>
        <rFont val="Verdana"/>
        <family val="2"/>
      </rPr>
      <t>Clocal</t>
    </r>
    <r>
      <rPr>
        <b/>
        <vertAlign val="subscript"/>
        <sz val="10"/>
        <color theme="1"/>
        <rFont val="Verdana"/>
        <family val="2"/>
      </rPr>
      <t>water,91d-ref</t>
    </r>
    <r>
      <rPr>
        <sz val="10"/>
        <color theme="1"/>
        <rFont val="Verdana"/>
        <family val="2"/>
      </rPr>
      <t xml:space="preserve"> = Clocal</t>
    </r>
    <r>
      <rPr>
        <vertAlign val="subscript"/>
        <sz val="10"/>
        <color theme="1"/>
        <rFont val="Verdana"/>
        <family val="2"/>
      </rPr>
      <t>water,1d</t>
    </r>
    <r>
      <rPr>
        <sz val="10"/>
        <color theme="1"/>
        <rFont val="Verdana"/>
        <family val="2"/>
      </rPr>
      <t xml:space="preserve"> * { [1-
(e</t>
    </r>
    <r>
      <rPr>
        <vertAlign val="superscript"/>
        <sz val="10"/>
        <color theme="1"/>
        <rFont val="Verdana"/>
        <family val="2"/>
      </rPr>
      <t>-kdegwater * Temission,1d</t>
    </r>
    <r>
      <rPr>
        <sz val="10"/>
        <color theme="1"/>
        <rFont val="Verdana"/>
        <family val="2"/>
      </rPr>
      <t>)</t>
    </r>
    <r>
      <rPr>
        <vertAlign val="superscript"/>
        <sz val="10"/>
        <color theme="1"/>
        <rFont val="Verdana"/>
        <family val="2"/>
      </rPr>
      <t>Nemission,91d</t>
    </r>
    <r>
      <rPr>
        <sz val="10"/>
        <color theme="1"/>
        <rFont val="Verdana"/>
        <family val="2"/>
      </rPr>
      <t>] / [1-
e</t>
    </r>
    <r>
      <rPr>
        <vertAlign val="superscript"/>
        <sz val="10"/>
        <color theme="1"/>
        <rFont val="Verdana"/>
        <family val="2"/>
      </rPr>
      <t>-kdegwater * Temission,1d</t>
    </r>
    <r>
      <rPr>
        <sz val="10"/>
        <color theme="1"/>
        <rFont val="Verdana"/>
        <family val="2"/>
      </rPr>
      <t xml:space="preserve"> ] }</t>
    </r>
  </si>
  <si>
    <r>
      <t xml:space="preserve">          1. Emission scenario for calculating the release to wastewater from </t>
    </r>
    <r>
      <rPr>
        <b/>
        <i/>
        <sz val="10"/>
        <rFont val="Verdana"/>
        <family val="2"/>
      </rPr>
      <t>surface spray repellents</t>
    </r>
    <r>
      <rPr>
        <i/>
        <sz val="10"/>
        <rFont val="Verdana"/>
        <family val="2"/>
      </rPr>
      <t xml:space="preserve"> used indoors - </t>
    </r>
    <r>
      <rPr>
        <b/>
        <i/>
        <sz val="10"/>
        <rFont val="Verdana"/>
        <family val="2"/>
      </rPr>
      <t>application step</t>
    </r>
  </si>
  <si>
    <r>
      <t xml:space="preserve">          2. Emission scenario for calculating the release to wastewater from </t>
    </r>
    <r>
      <rPr>
        <b/>
        <i/>
        <sz val="10"/>
        <rFont val="Verdana"/>
        <family val="2"/>
      </rPr>
      <t>surface spray repellents</t>
    </r>
    <r>
      <rPr>
        <i/>
        <sz val="10"/>
        <rFont val="Verdana"/>
        <family val="2"/>
      </rPr>
      <t xml:space="preserve"> used indoors - </t>
    </r>
    <r>
      <rPr>
        <b/>
        <i/>
        <sz val="10"/>
        <rFont val="Verdana"/>
        <family val="2"/>
      </rPr>
      <t>cleaning step</t>
    </r>
  </si>
  <si>
    <t xml:space="preserve">      A) Tonnage-based approach (ESD p.46 &amp; Table 3-1, p.24)</t>
  </si>
  <si>
    <t xml:space="preserve">      B) Consumption-based approach (ESD p.24 &amp; Table 3-6, p.27)</t>
  </si>
  <si>
    <t xml:space="preserve">      A) Application on paved ground (ESD Table 3-21, p.54)</t>
  </si>
  <si>
    <t xml:space="preserve">      B) Application on unpaved ground (ESD Table 3-22, p.55 &amp; Table 3-11, p.37)</t>
  </si>
  <si>
    <r>
      <t xml:space="preserve">          1. Emission scenario for calculating the release to wastewater from </t>
    </r>
    <r>
      <rPr>
        <b/>
        <i/>
        <sz val="10"/>
        <rFont val="Verdana"/>
        <family val="2"/>
      </rPr>
      <t>surface spray repellents</t>
    </r>
    <r>
      <rPr>
        <i/>
        <sz val="10"/>
        <rFont val="Verdana"/>
        <family val="2"/>
      </rPr>
      <t xml:space="preserve"> used indoors - </t>
    </r>
    <r>
      <rPr>
        <b/>
        <i/>
        <sz val="10"/>
        <rFont val="Verdana"/>
        <family val="2"/>
      </rPr>
      <t>application step</t>
    </r>
    <r>
      <rPr>
        <i/>
        <sz val="10"/>
        <rFont val="Verdana"/>
        <family val="2"/>
      </rPr>
      <t xml:space="preserve"> (ESD Table 3-16, p.48)</t>
    </r>
  </si>
  <si>
    <r>
      <t xml:space="preserve">          2. Emission scenario for calculating the release to wastewater from </t>
    </r>
    <r>
      <rPr>
        <b/>
        <i/>
        <sz val="10"/>
        <rFont val="Verdana"/>
        <family val="2"/>
      </rPr>
      <t>surface spray repellents</t>
    </r>
    <r>
      <rPr>
        <i/>
        <sz val="10"/>
        <rFont val="Verdana"/>
        <family val="2"/>
      </rPr>
      <t xml:space="preserve"> used indoors - </t>
    </r>
    <r>
      <rPr>
        <b/>
        <i/>
        <sz val="10"/>
        <rFont val="Verdana"/>
        <family val="2"/>
      </rPr>
      <t>cleaning step</t>
    </r>
    <r>
      <rPr>
        <i/>
        <sz val="10"/>
        <rFont val="Verdana"/>
        <family val="2"/>
      </rPr>
      <t xml:space="preserve"> (ESD Table 3-18, p.50)</t>
    </r>
  </si>
  <si>
    <r>
      <t xml:space="preserve">          3. Emission scenario for calculating the release to wastewater from </t>
    </r>
    <r>
      <rPr>
        <b/>
        <i/>
        <sz val="10"/>
        <rFont val="Verdana"/>
        <family val="2"/>
      </rPr>
      <t xml:space="preserve">diffuser repellents </t>
    </r>
    <r>
      <rPr>
        <i/>
        <sz val="10"/>
        <rFont val="Verdana"/>
        <family val="2"/>
      </rPr>
      <t xml:space="preserve">used indoors - </t>
    </r>
    <r>
      <rPr>
        <b/>
        <i/>
        <sz val="10"/>
        <rFont val="Verdana"/>
        <family val="2"/>
      </rPr>
      <t xml:space="preserve">application step </t>
    </r>
    <r>
      <rPr>
        <i/>
        <sz val="10"/>
        <rFont val="Verdana"/>
        <family val="2"/>
      </rPr>
      <t>(ESD Table 3-19, p.51)</t>
    </r>
  </si>
  <si>
    <r>
      <t xml:space="preserve">          4. Emission scenario for calculating the release to wastewater from </t>
    </r>
    <r>
      <rPr>
        <b/>
        <i/>
        <sz val="10"/>
        <rFont val="Verdana"/>
        <family val="2"/>
      </rPr>
      <t>diffuser repellents</t>
    </r>
    <r>
      <rPr>
        <i/>
        <sz val="10"/>
        <rFont val="Verdana"/>
        <family val="2"/>
      </rPr>
      <t xml:space="preserve"> used indoors - </t>
    </r>
    <r>
      <rPr>
        <b/>
        <i/>
        <sz val="10"/>
        <rFont val="Verdana"/>
        <family val="2"/>
      </rPr>
      <t>cleaning step</t>
    </r>
    <r>
      <rPr>
        <i/>
        <sz val="10"/>
        <rFont val="Verdana"/>
        <family val="2"/>
      </rPr>
      <t xml:space="preserve"> (ESD Table 3-19, p.51)</t>
    </r>
  </si>
  <si>
    <r>
      <rPr>
        <b/>
        <sz val="10"/>
        <color theme="1"/>
        <rFont val="Verdana"/>
        <family val="2"/>
      </rPr>
      <t>Clocal</t>
    </r>
    <r>
      <rPr>
        <b/>
        <vertAlign val="subscript"/>
        <sz val="10"/>
        <color theme="1"/>
        <rFont val="Verdana"/>
        <family val="2"/>
      </rPr>
      <t>soil,curative,5d-ref</t>
    </r>
    <r>
      <rPr>
        <sz val="10"/>
        <color theme="1"/>
        <rFont val="Verdana"/>
        <family val="2"/>
      </rPr>
      <t xml:space="preserve"> = Clocal</t>
    </r>
    <r>
      <rPr>
        <vertAlign val="subscript"/>
        <sz val="10"/>
        <color theme="1"/>
        <rFont val="Verdana"/>
        <family val="2"/>
      </rPr>
      <t>soil,1d_surf,curative</t>
    </r>
    <r>
      <rPr>
        <sz val="10"/>
        <color theme="1"/>
        <rFont val="Verdana"/>
        <family val="2"/>
      </rPr>
      <t xml:space="preserve"> * { [1-
(e</t>
    </r>
    <r>
      <rPr>
        <vertAlign val="superscript"/>
        <sz val="10"/>
        <color theme="1"/>
        <rFont val="Verdana"/>
        <family val="2"/>
      </rPr>
      <t>-kdegsoil * Temission,1d</t>
    </r>
    <r>
      <rPr>
        <sz val="10"/>
        <color theme="1"/>
        <rFont val="Verdana"/>
        <family val="2"/>
      </rPr>
      <t>)</t>
    </r>
    <r>
      <rPr>
        <vertAlign val="superscript"/>
        <sz val="10"/>
        <color theme="1"/>
        <rFont val="Verdana"/>
        <family val="2"/>
      </rPr>
      <t>Nemission,5d</t>
    </r>
    <r>
      <rPr>
        <sz val="10"/>
        <color theme="1"/>
        <rFont val="Verdana"/>
        <family val="2"/>
      </rPr>
      <t>] / [1-e</t>
    </r>
    <r>
      <rPr>
        <vertAlign val="superscript"/>
        <sz val="10"/>
        <color theme="1"/>
        <rFont val="Verdana"/>
        <family val="2"/>
      </rPr>
      <t>-kdegsoil * Temission,1d</t>
    </r>
    <r>
      <rPr>
        <sz val="10"/>
        <color theme="1"/>
        <rFont val="Verdana"/>
        <family val="2"/>
      </rPr>
      <t xml:space="preserve"> ] }</t>
    </r>
  </si>
  <si>
    <t xml:space="preserve">      A) Tonnage-based approach (ESD Table 3-23, p.59)</t>
  </si>
  <si>
    <t xml:space="preserve">      B) Consumption-based approach (ESD Table 3-24, p.60)</t>
  </si>
  <si>
    <t xml:space="preserve">      A) Emissions due to washing of factory-treated garments and gear (ESD Table 3-25, p.61)</t>
  </si>
  <si>
    <t xml:space="preserve">      B) Emissions during the service life of tents (ESD Table 3-26, p.63)</t>
  </si>
  <si>
    <t>v1.1</t>
  </si>
  <si>
    <r>
      <rPr>
        <b/>
        <sz val="10"/>
        <color theme="1"/>
        <rFont val="Verdana"/>
        <family val="2"/>
      </rPr>
      <t>E</t>
    </r>
    <r>
      <rPr>
        <b/>
        <vertAlign val="subscript"/>
        <sz val="10"/>
        <color theme="1"/>
        <rFont val="Verdana"/>
        <family val="2"/>
      </rPr>
      <t>application,applicator</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t>
    </r>
    <r>
      <rPr>
        <sz val="10"/>
        <color theme="1"/>
        <rFont val="Verdana"/>
        <family val="2"/>
      </rPr>
      <t xml:space="preserve"> * N</t>
    </r>
    <r>
      <rPr>
        <vertAlign val="subscript"/>
        <sz val="10"/>
        <color theme="1"/>
        <rFont val="Verdana"/>
        <family val="2"/>
      </rPr>
      <t>appl,building</t>
    </r>
    <r>
      <rPr>
        <sz val="10"/>
        <color theme="1"/>
        <rFont val="Verdana"/>
        <family val="2"/>
      </rPr>
      <t xml:space="preserve"> * F</t>
    </r>
    <r>
      <rPr>
        <vertAlign val="subscript"/>
        <sz val="10"/>
        <color theme="1"/>
        <rFont val="Verdana"/>
        <family val="2"/>
      </rPr>
      <t xml:space="preserve">application,applicator </t>
    </r>
    <r>
      <rPr>
        <sz val="10"/>
        <color theme="1"/>
        <rFont val="Verdana"/>
        <family val="2"/>
      </rPr>
      <t>* 10</t>
    </r>
    <r>
      <rPr>
        <vertAlign val="superscript"/>
        <sz val="10"/>
        <color theme="1"/>
        <rFont val="Verdana"/>
        <family val="2"/>
      </rPr>
      <t>-4</t>
    </r>
  </si>
  <si>
    <r>
      <rPr>
        <b/>
        <sz val="10"/>
        <color theme="1"/>
        <rFont val="Verdana"/>
        <family val="2"/>
      </rPr>
      <t>E</t>
    </r>
    <r>
      <rPr>
        <b/>
        <vertAlign val="subscript"/>
        <sz val="10"/>
        <color theme="1"/>
        <rFont val="Verdana"/>
        <family val="2"/>
      </rPr>
      <t>application,floor</t>
    </r>
    <r>
      <rPr>
        <vertAlign val="subscript"/>
        <sz val="10"/>
        <color theme="1"/>
        <rFont val="Verdana"/>
        <family val="2"/>
      </rPr>
      <t xml:space="preserve"> </t>
    </r>
    <r>
      <rPr>
        <sz val="10"/>
        <color theme="1"/>
        <rFont val="Verdana"/>
        <family val="2"/>
      </rPr>
      <t>= Q</t>
    </r>
    <r>
      <rPr>
        <vertAlign val="subscript"/>
        <sz val="10"/>
        <color theme="1"/>
        <rFont val="Verdana"/>
        <family val="2"/>
      </rPr>
      <t>prod</t>
    </r>
    <r>
      <rPr>
        <sz val="10"/>
        <color theme="1"/>
        <rFont val="Verdana"/>
        <family val="2"/>
      </rPr>
      <t xml:space="preserve"> * F</t>
    </r>
    <r>
      <rPr>
        <vertAlign val="subscript"/>
        <sz val="10"/>
        <color theme="1"/>
        <rFont val="Verdana"/>
        <family val="2"/>
      </rPr>
      <t>AI</t>
    </r>
    <r>
      <rPr>
        <sz val="10"/>
        <color theme="1"/>
        <rFont val="Verdana"/>
        <family val="2"/>
      </rPr>
      <t xml:space="preserve"> * AREA</t>
    </r>
    <r>
      <rPr>
        <vertAlign val="subscript"/>
        <sz val="10"/>
        <color theme="1"/>
        <rFont val="Verdana"/>
        <family val="2"/>
      </rPr>
      <t>treated</t>
    </r>
    <r>
      <rPr>
        <sz val="10"/>
        <color theme="1"/>
        <rFont val="Verdana"/>
        <family val="2"/>
      </rPr>
      <t xml:space="preserve"> * N</t>
    </r>
    <r>
      <rPr>
        <vertAlign val="subscript"/>
        <sz val="10"/>
        <color theme="1"/>
        <rFont val="Verdana"/>
        <family val="2"/>
      </rPr>
      <t>appl,building</t>
    </r>
    <r>
      <rPr>
        <sz val="10"/>
        <color theme="1"/>
        <rFont val="Verdana"/>
        <family val="2"/>
      </rPr>
      <t xml:space="preserve"> * F</t>
    </r>
    <r>
      <rPr>
        <vertAlign val="subscript"/>
        <sz val="10"/>
        <color theme="1"/>
        <rFont val="Verdana"/>
        <family val="2"/>
      </rPr>
      <t xml:space="preserve">application,floor </t>
    </r>
    <r>
      <rPr>
        <sz val="10"/>
        <color theme="1"/>
        <rFont val="Verdana"/>
        <family val="2"/>
      </rPr>
      <t>* 10</t>
    </r>
    <r>
      <rPr>
        <vertAlign val="superscript"/>
        <sz val="10"/>
        <color theme="1"/>
        <rFont val="Verdana"/>
        <family val="2"/>
      </rPr>
      <t>-4</t>
    </r>
  </si>
  <si>
    <r>
      <t>Correction in sheet "PT 19 - application on animal skin", calculation C) - factor 10</t>
    </r>
    <r>
      <rPr>
        <vertAlign val="superscript"/>
        <sz val="10"/>
        <color theme="1"/>
        <rFont val="Verdana"/>
        <family val="2"/>
      </rPr>
      <t>-4</t>
    </r>
    <r>
      <rPr>
        <sz val="10"/>
        <color theme="1"/>
        <rFont val="Verdana"/>
        <family val="2"/>
      </rPr>
      <t xml:space="preserve"> included in equations for E</t>
    </r>
    <r>
      <rPr>
        <vertAlign val="subscript"/>
        <sz val="10"/>
        <color theme="1"/>
        <rFont val="Verdana"/>
        <family val="2"/>
      </rPr>
      <t>application,applicator</t>
    </r>
    <r>
      <rPr>
        <sz val="10"/>
        <color theme="1"/>
        <rFont val="Verdana"/>
        <family val="2"/>
      </rPr>
      <t xml:space="preserve"> and E</t>
    </r>
    <r>
      <rPr>
        <vertAlign val="subscript"/>
        <sz val="10"/>
        <color theme="1"/>
        <rFont val="Verdana"/>
        <family val="2"/>
      </rPr>
      <t xml:space="preserve">application,floor </t>
    </r>
  </si>
</sst>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i/>
      <sz val="10"/>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sz val="10"/>
      <name val="Arial"/>
      <family val="2"/>
    </font>
    <font>
      <b/>
      <sz val="10"/>
      <color rgb="FFFA7D00"/>
      <name val="Verdana"/>
      <family val="2"/>
    </font>
    <font>
      <i/>
      <sz val="10"/>
      <name val="Verdana"/>
      <family val="2"/>
    </font>
    <font>
      <b/>
      <sz val="10"/>
      <color rgb="FF00B050"/>
      <name val="Verdana"/>
      <family val="2"/>
    </font>
    <font>
      <vertAlign val="superscript"/>
      <sz val="10"/>
      <name val="Verdana"/>
      <family val="2"/>
    </font>
    <font>
      <b/>
      <sz val="11"/>
      <color theme="3"/>
      <name val="Verdana"/>
      <family val="2"/>
    </font>
    <font>
      <b/>
      <i/>
      <sz val="10"/>
      <name val="Verdana"/>
      <family val="2"/>
    </font>
    <font>
      <sz val="10"/>
      <color theme="3"/>
      <name val="Verdana"/>
      <family val="2"/>
    </font>
    <font>
      <vertAlign val="subscript"/>
      <sz val="10"/>
      <name val="Verdana"/>
      <family val="2"/>
    </font>
    <font>
      <b/>
      <vertAlign val="superscript"/>
      <sz val="10"/>
      <color theme="1"/>
      <name val="Verdana"/>
      <family val="2"/>
    </font>
    <font>
      <sz val="10"/>
      <color rgb="FF0070C0"/>
      <name val="Verdana"/>
      <family val="2"/>
    </font>
    <font>
      <i/>
      <u/>
      <sz val="10"/>
      <name val="Verdana"/>
      <family val="2"/>
    </font>
    <font>
      <b/>
      <i/>
      <u/>
      <sz val="10"/>
      <name val="Verdana"/>
      <family val="2"/>
    </font>
    <font>
      <b/>
      <sz val="14"/>
      <color theme="1"/>
      <name val="Verdana"/>
      <family val="2"/>
    </font>
    <font>
      <b/>
      <sz val="8"/>
      <color theme="3"/>
      <name val="Verdana"/>
      <family val="2"/>
    </font>
    <font>
      <i/>
      <vertAlign val="subscript"/>
      <sz val="10"/>
      <color rgb="FF0070C0"/>
      <name val="Verdana"/>
      <family val="2"/>
    </font>
    <font>
      <b/>
      <sz val="10"/>
      <color rgb="FFFF0000"/>
      <name val="Verdana"/>
      <family val="2"/>
    </font>
    <font>
      <sz val="10"/>
      <color theme="1"/>
      <name val="Verdana"/>
      <family val="2"/>
    </font>
    <font>
      <b/>
      <sz val="10"/>
      <color rgb="FFEFB011"/>
      <name val="Verdana"/>
      <family val="2"/>
    </font>
    <font>
      <b/>
      <sz val="10"/>
      <name val="Verdana"/>
      <family val="2"/>
    </font>
    <font>
      <b/>
      <sz val="11"/>
      <color rgb="FFFF0000"/>
      <name val="Verdana"/>
      <family val="2"/>
    </font>
    <font>
      <sz val="11"/>
      <name val="Verdana"/>
      <family val="2"/>
    </font>
    <font>
      <sz val="11"/>
      <color rgb="FFFF0000"/>
      <name val="Verdana"/>
      <family val="2"/>
    </font>
    <font>
      <sz val="11"/>
      <color theme="1"/>
      <name val="Verdana"/>
      <family val="2"/>
    </font>
    <font>
      <b/>
      <sz val="11"/>
      <color theme="1"/>
      <name val="Verdana"/>
      <family val="2"/>
    </font>
    <font>
      <b/>
      <sz val="16"/>
      <color theme="3"/>
      <name val="Verdana"/>
      <family val="2"/>
    </font>
    <font>
      <b/>
      <sz val="14"/>
      <color theme="3"/>
      <name val="Verdana"/>
      <family val="2"/>
    </font>
    <font>
      <b/>
      <sz val="14"/>
      <color theme="0"/>
      <name val="Verdana"/>
      <family val="2"/>
    </font>
    <font>
      <b/>
      <sz val="12"/>
      <name val="Verdana"/>
      <family val="2"/>
    </font>
    <font>
      <u/>
      <sz val="12"/>
      <color theme="10"/>
      <name val="Verdana"/>
      <family val="2"/>
    </font>
    <font>
      <b/>
      <sz val="11"/>
      <name val="Verdana"/>
      <family val="2"/>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0" fontId="1" fillId="2" borderId="1" applyNumberFormat="0" applyAlignment="0" applyProtection="0"/>
    <xf numFmtId="0" fontId="2" fillId="3" borderId="2" applyNumberFormat="0" applyAlignment="0" applyProtection="0"/>
    <xf numFmtId="0" fontId="12" fillId="6"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5" applyNumberFormat="0" applyFill="0" applyAlignment="0" applyProtection="0"/>
    <xf numFmtId="0" fontId="24" fillId="0" borderId="0"/>
    <xf numFmtId="0" fontId="26" fillId="3" borderId="1" applyNumberFormat="0" applyAlignment="0" applyProtection="0"/>
    <xf numFmtId="0" fontId="25" fillId="0" borderId="0"/>
    <xf numFmtId="0" fontId="30" fillId="0" borderId="0" applyNumberFormat="0" applyFill="0" applyBorder="0" applyAlignment="0" applyProtection="0"/>
    <xf numFmtId="0" fontId="13" fillId="0" borderId="0" applyNumberFormat="0" applyFill="0" applyBorder="0" applyAlignment="0" applyProtection="0"/>
  </cellStyleXfs>
  <cellXfs count="327">
    <xf numFmtId="0" fontId="0" fillId="0" borderId="0" xfId="0"/>
    <xf numFmtId="0" fontId="0" fillId="5" borderId="0" xfId="0" applyFill="1" applyBorder="1"/>
    <xf numFmtId="0" fontId="8" fillId="5" borderId="0" xfId="0" applyFont="1" applyFill="1" applyBorder="1"/>
    <xf numFmtId="0" fontId="5" fillId="5" borderId="4" xfId="0" applyFont="1" applyFill="1" applyBorder="1"/>
    <xf numFmtId="0" fontId="0" fillId="4" borderId="0" xfId="0" applyFill="1" applyBorder="1"/>
    <xf numFmtId="0" fontId="21" fillId="9" borderId="0" xfId="21" applyFont="1" applyFill="1" applyBorder="1" applyAlignment="1">
      <alignment vertical="center"/>
    </xf>
    <xf numFmtId="0" fontId="6" fillId="4" borderId="0" xfId="0" applyFont="1" applyFill="1" applyBorder="1"/>
    <xf numFmtId="0" fontId="21" fillId="4" borderId="0" xfId="21" applyFont="1" applyFill="1" applyBorder="1" applyAlignment="1">
      <alignment vertical="center"/>
    </xf>
    <xf numFmtId="0" fontId="13" fillId="4" borderId="0" xfId="23" applyFill="1" applyBorder="1"/>
    <xf numFmtId="0" fontId="5" fillId="5" borderId="4" xfId="0" applyFont="1" applyFill="1" applyBorder="1" applyAlignment="1">
      <alignment vertical="center"/>
    </xf>
    <xf numFmtId="0" fontId="5" fillId="5" borderId="4" xfId="0" applyFont="1" applyFill="1" applyBorder="1" applyAlignment="1">
      <alignment horizontal="center" vertical="center" wrapText="1"/>
    </xf>
    <xf numFmtId="0" fontId="0" fillId="5" borderId="0" xfId="0" applyFill="1" applyAlignment="1">
      <alignment horizontal="center"/>
    </xf>
    <xf numFmtId="0" fontId="0" fillId="0" borderId="0" xfId="0" applyFill="1"/>
    <xf numFmtId="0" fontId="0" fillId="5" borderId="0" xfId="0" applyFont="1" applyFill="1" applyBorder="1"/>
    <xf numFmtId="0" fontId="0" fillId="0" borderId="0" xfId="0" applyFill="1" applyAlignment="1">
      <alignment horizontal="center"/>
    </xf>
    <xf numFmtId="0" fontId="5"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xf numFmtId="0" fontId="0" fillId="5" borderId="0" xfId="0" applyFill="1" applyBorder="1" applyAlignment="1">
      <alignment horizontal="center"/>
    </xf>
    <xf numFmtId="0" fontId="0" fillId="0" borderId="0" xfId="0" applyFill="1" applyBorder="1" applyAlignment="1">
      <alignment horizontal="left" vertical="center"/>
    </xf>
    <xf numFmtId="0" fontId="0" fillId="0" borderId="0" xfId="0" applyFont="1"/>
    <xf numFmtId="0" fontId="0" fillId="0" borderId="0" xfId="0" applyFont="1" applyFill="1" applyBorder="1"/>
    <xf numFmtId="0" fontId="38" fillId="9" borderId="0" xfId="0" applyFont="1" applyFill="1"/>
    <xf numFmtId="0" fontId="0" fillId="9" borderId="0" xfId="0" applyFill="1" applyAlignment="1">
      <alignment horizontal="center"/>
    </xf>
    <xf numFmtId="0" fontId="0" fillId="9" borderId="0" xfId="0" applyFill="1"/>
    <xf numFmtId="0" fontId="0" fillId="10" borderId="0" xfId="0" applyFill="1"/>
    <xf numFmtId="0" fontId="50" fillId="4" borderId="0" xfId="18" applyFont="1" applyFill="1" applyBorder="1"/>
    <xf numFmtId="0" fontId="5" fillId="0" borderId="0" xfId="0" applyFont="1"/>
    <xf numFmtId="0" fontId="48" fillId="4" borderId="0" xfId="0" applyFont="1" applyFill="1" applyBorder="1"/>
    <xf numFmtId="0" fontId="52" fillId="9" borderId="0" xfId="21" applyFont="1" applyFill="1" applyBorder="1" applyAlignment="1">
      <alignment vertical="center"/>
    </xf>
    <xf numFmtId="0" fontId="0" fillId="4" borderId="0" xfId="0" applyFill="1" applyProtection="1">
      <protection locked="0"/>
    </xf>
    <xf numFmtId="0" fontId="0" fillId="4" borderId="0" xfId="0" applyFill="1" applyAlignment="1" applyProtection="1">
      <alignment horizontal="left"/>
      <protection locked="0"/>
    </xf>
    <xf numFmtId="0" fontId="50" fillId="4" borderId="0" xfId="18" applyFont="1" applyFill="1" applyBorder="1" applyProtection="1">
      <protection locked="0"/>
    </xf>
    <xf numFmtId="0" fontId="0" fillId="4" borderId="0" xfId="0" applyFill="1" applyBorder="1" applyProtection="1">
      <protection locked="0"/>
    </xf>
    <xf numFmtId="0" fontId="0" fillId="4" borderId="0" xfId="0" applyFill="1" applyBorder="1" applyAlignment="1" applyProtection="1">
      <alignment horizontal="left"/>
      <protection locked="0"/>
    </xf>
    <xf numFmtId="0" fontId="0" fillId="4" borderId="0" xfId="0" applyFont="1" applyFill="1" applyBorder="1" applyProtection="1">
      <protection locked="0"/>
    </xf>
    <xf numFmtId="0" fontId="0" fillId="4" borderId="0" xfId="0" applyFont="1" applyFill="1" applyBorder="1" applyAlignment="1" applyProtection="1">
      <alignment horizontal="left"/>
      <protection locked="0"/>
    </xf>
    <xf numFmtId="0" fontId="0" fillId="4" borderId="0" xfId="0" applyFont="1" applyFill="1" applyProtection="1">
      <protection locked="0"/>
    </xf>
    <xf numFmtId="0" fontId="46" fillId="4" borderId="0" xfId="0" applyFont="1" applyFill="1" applyAlignment="1" applyProtection="1">
      <alignment vertical="center" wrapText="1"/>
      <protection locked="0"/>
    </xf>
    <xf numFmtId="0" fontId="0" fillId="4" borderId="0" xfId="0" applyFill="1" applyAlignment="1" applyProtection="1">
      <alignment horizontal="left" vertical="center" wrapText="1"/>
      <protection locked="0"/>
    </xf>
    <xf numFmtId="0" fontId="7" fillId="4" borderId="0" xfId="0" applyFont="1" applyFill="1" applyProtection="1">
      <protection locked="0"/>
    </xf>
    <xf numFmtId="0" fontId="48" fillId="4" borderId="0" xfId="0" applyFont="1" applyFill="1" applyBorder="1" applyAlignment="1" applyProtection="1">
      <protection locked="0"/>
    </xf>
    <xf numFmtId="0" fontId="48" fillId="4" borderId="0" xfId="0" applyFont="1" applyFill="1" applyAlignment="1" applyProtection="1">
      <protection locked="0"/>
    </xf>
    <xf numFmtId="0" fontId="48" fillId="4" borderId="0" xfId="0" applyFont="1" applyFill="1" applyProtection="1">
      <protection locked="0"/>
    </xf>
    <xf numFmtId="0" fontId="46" fillId="4" borderId="0" xfId="19" applyFont="1" applyFill="1" applyBorder="1" applyAlignment="1" applyProtection="1">
      <protection locked="0"/>
    </xf>
    <xf numFmtId="0" fontId="46" fillId="4" borderId="0" xfId="19" applyFont="1" applyFill="1" applyBorder="1" applyProtection="1">
      <protection locked="0"/>
    </xf>
    <xf numFmtId="0" fontId="49" fillId="4" borderId="0" xfId="0" applyFont="1" applyFill="1" applyAlignment="1" applyProtection="1">
      <protection locked="0"/>
    </xf>
    <xf numFmtId="14" fontId="0" fillId="4" borderId="0" xfId="0" applyNumberFormat="1" applyFill="1" applyProtection="1">
      <protection locked="0"/>
    </xf>
    <xf numFmtId="0" fontId="0" fillId="4" borderId="0" xfId="0" applyFill="1" applyAlignment="1" applyProtection="1">
      <alignment wrapText="1"/>
      <protection locked="0"/>
    </xf>
    <xf numFmtId="0" fontId="8" fillId="4" borderId="0" xfId="0" applyFont="1" applyFill="1" applyProtection="1">
      <protection locked="0"/>
    </xf>
    <xf numFmtId="0" fontId="0" fillId="4" borderId="0" xfId="0"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49" fillId="4" borderId="15" xfId="0" applyFont="1"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horizontal="left" vertical="center"/>
      <protection locked="0"/>
    </xf>
    <xf numFmtId="0" fontId="0" fillId="4" borderId="0" xfId="0" applyFill="1" applyBorder="1" applyAlignment="1" applyProtection="1">
      <alignment vertical="center" wrapText="1"/>
      <protection locked="0"/>
    </xf>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Alignment="1" applyProtection="1">
      <alignment vertical="center" wrapTex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protection locked="0"/>
    </xf>
    <xf numFmtId="0" fontId="7" fillId="4" borderId="0" xfId="0" applyFont="1" applyFill="1" applyBorder="1" applyAlignment="1" applyProtection="1">
      <alignment vertical="center"/>
      <protection locked="0"/>
    </xf>
    <xf numFmtId="0" fontId="46" fillId="4" borderId="0" xfId="0" applyFont="1" applyFill="1" applyBorder="1" applyAlignment="1" applyProtection="1">
      <alignment vertical="center" wrapText="1"/>
      <protection locked="0"/>
    </xf>
    <xf numFmtId="0" fontId="46" fillId="4" borderId="0" xfId="0" applyFont="1" applyFill="1" applyBorder="1" applyAlignment="1" applyProtection="1">
      <alignment horizontal="left" vertical="center" wrapText="1"/>
      <protection locked="0"/>
    </xf>
    <xf numFmtId="0" fontId="7" fillId="4" borderId="0" xfId="0" applyFont="1" applyFill="1" applyAlignment="1" applyProtection="1">
      <alignment vertical="center"/>
      <protection locked="0"/>
    </xf>
    <xf numFmtId="0" fontId="7" fillId="4"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protection locked="0"/>
    </xf>
    <xf numFmtId="0" fontId="0" fillId="4" borderId="17" xfId="0" applyFill="1" applyBorder="1" applyAlignment="1" applyProtection="1">
      <alignment vertical="center"/>
      <protection locked="0"/>
    </xf>
    <xf numFmtId="0" fontId="55" fillId="4" borderId="18" xfId="0" applyFont="1" applyFill="1" applyBorder="1" applyAlignment="1" applyProtection="1">
      <alignment vertical="center" wrapText="1"/>
      <protection locked="0"/>
    </xf>
    <xf numFmtId="0" fontId="46" fillId="4" borderId="19" xfId="0" applyFont="1" applyFill="1" applyBorder="1" applyAlignment="1" applyProtection="1">
      <alignment vertical="center" wrapText="1"/>
      <protection locked="0"/>
    </xf>
    <xf numFmtId="0" fontId="7" fillId="4" borderId="20" xfId="0" applyFont="1" applyFill="1" applyBorder="1" applyAlignment="1" applyProtection="1">
      <alignment vertical="center" wrapText="1"/>
      <protection locked="0"/>
    </xf>
    <xf numFmtId="0" fontId="7" fillId="4" borderId="21" xfId="0" applyFont="1" applyFill="1" applyBorder="1" applyAlignment="1" applyProtection="1">
      <alignment vertical="center" wrapText="1"/>
      <protection locked="0"/>
    </xf>
    <xf numFmtId="0" fontId="7" fillId="4" borderId="22" xfId="0" applyFont="1" applyFill="1" applyBorder="1" applyAlignment="1" applyProtection="1">
      <alignment vertical="center" wrapText="1"/>
      <protection locked="0"/>
    </xf>
    <xf numFmtId="0" fontId="0" fillId="4" borderId="0" xfId="0" applyFill="1" applyBorder="1" applyAlignment="1" applyProtection="1">
      <alignment horizontal="center" vertical="center" wrapText="1"/>
      <protection locked="0"/>
    </xf>
    <xf numFmtId="0" fontId="0" fillId="0" borderId="0" xfId="0" applyProtection="1">
      <protection locked="0"/>
    </xf>
    <xf numFmtId="0" fontId="17" fillId="4" borderId="0" xfId="18" applyFill="1" applyBorder="1" applyAlignment="1" applyProtection="1">
      <alignment horizontal="center" vertical="center" wrapText="1"/>
      <protection locked="0"/>
    </xf>
    <xf numFmtId="0" fontId="17" fillId="4" borderId="0" xfId="18" applyFill="1" applyBorder="1" applyProtection="1">
      <protection locked="0"/>
    </xf>
    <xf numFmtId="0" fontId="17" fillId="4" borderId="0" xfId="18" applyFill="1" applyBorder="1" applyAlignment="1" applyProtection="1">
      <alignment horizontal="left"/>
      <protection locked="0"/>
    </xf>
    <xf numFmtId="0" fontId="46" fillId="4" borderId="0" xfId="19" applyFont="1" applyFill="1" applyProtection="1">
      <protection locked="0"/>
    </xf>
    <xf numFmtId="0" fontId="24" fillId="4" borderId="0" xfId="19" applyFill="1" applyAlignment="1" applyProtection="1">
      <alignment horizontal="center" vertical="center" wrapText="1"/>
      <protection locked="0"/>
    </xf>
    <xf numFmtId="0" fontId="24" fillId="4" borderId="0" xfId="19" applyFill="1" applyProtection="1">
      <protection locked="0"/>
    </xf>
    <xf numFmtId="0" fontId="24" fillId="4" borderId="0" xfId="19" applyFill="1" applyAlignment="1" applyProtection="1">
      <alignment horizontal="left"/>
      <protection locked="0"/>
    </xf>
    <xf numFmtId="0" fontId="52" fillId="9" borderId="0" xfId="19" applyFont="1" applyFill="1" applyBorder="1" applyAlignment="1" applyProtection="1">
      <alignment vertical="center"/>
      <protection locked="0"/>
    </xf>
    <xf numFmtId="0" fontId="21" fillId="9" borderId="0" xfId="19" applyFont="1" applyFill="1" applyBorder="1" applyAlignment="1" applyProtection="1">
      <alignment horizontal="center" vertical="center" wrapText="1"/>
      <protection locked="0"/>
    </xf>
    <xf numFmtId="0" fontId="21" fillId="9" borderId="0" xfId="19" applyFont="1" applyFill="1" applyBorder="1" applyAlignment="1" applyProtection="1">
      <alignment vertical="center"/>
      <protection locked="0"/>
    </xf>
    <xf numFmtId="0" fontId="21" fillId="9" borderId="0" xfId="19" applyFont="1" applyFill="1" applyBorder="1" applyAlignment="1" applyProtection="1">
      <alignment horizontal="left" vertical="center"/>
      <protection locked="0"/>
    </xf>
    <xf numFmtId="0" fontId="3" fillId="9" borderId="0" xfId="0" applyFont="1" applyFill="1" applyBorder="1" applyProtection="1">
      <protection locked="0"/>
    </xf>
    <xf numFmtId="0" fontId="0" fillId="9" borderId="0" xfId="0" applyFill="1" applyBorder="1" applyProtection="1">
      <protection locked="0"/>
    </xf>
    <xf numFmtId="0" fontId="7" fillId="4" borderId="0" xfId="0" applyFont="1" applyFill="1" applyBorder="1" applyProtection="1">
      <protection locked="0"/>
    </xf>
    <xf numFmtId="0" fontId="45" fillId="4" borderId="0" xfId="22" applyFont="1" applyFill="1" applyBorder="1" applyAlignment="1" applyProtection="1">
      <alignment vertical="center"/>
      <protection locked="0"/>
    </xf>
    <xf numFmtId="0" fontId="41" fillId="4" borderId="0" xfId="22" applyFont="1" applyFill="1" applyBorder="1" applyAlignment="1" applyProtection="1">
      <alignment horizontal="center" vertical="center" wrapText="1"/>
      <protection locked="0"/>
    </xf>
    <xf numFmtId="0" fontId="41" fillId="4" borderId="0" xfId="22" applyFont="1" applyFill="1" applyBorder="1" applyAlignment="1" applyProtection="1">
      <alignment vertical="center"/>
      <protection locked="0"/>
    </xf>
    <xf numFmtId="0" fontId="41" fillId="4" borderId="0" xfId="0" applyFont="1" applyFill="1" applyBorder="1" applyAlignment="1" applyProtection="1">
      <alignment vertical="center" wrapText="1"/>
      <protection locked="0"/>
    </xf>
    <xf numFmtId="0" fontId="4" fillId="4" borderId="0" xfId="22" applyFont="1" applyFill="1" applyBorder="1" applyAlignment="1" applyProtection="1">
      <alignment horizontal="left" vertical="center" wrapText="1"/>
      <protection locked="0"/>
    </xf>
    <xf numFmtId="0" fontId="4" fillId="4" borderId="0" xfId="22" applyFont="1" applyFill="1" applyBorder="1" applyAlignment="1" applyProtection="1">
      <alignment horizontal="center" vertical="center" wrapText="1"/>
      <protection locked="0"/>
    </xf>
    <xf numFmtId="0" fontId="51" fillId="4" borderId="0" xfId="22" applyFont="1" applyFill="1" applyBorder="1" applyAlignment="1" applyProtection="1">
      <alignment vertical="center"/>
      <protection locked="0"/>
    </xf>
    <xf numFmtId="0" fontId="6" fillId="4" borderId="0" xfId="19" applyFont="1" applyFill="1" applyAlignment="1" applyProtection="1">
      <alignment horizontal="center" vertical="center" wrapText="1"/>
      <protection locked="0"/>
    </xf>
    <xf numFmtId="0" fontId="6" fillId="4" borderId="0" xfId="19" applyFont="1" applyFill="1" applyAlignment="1" applyProtection="1">
      <alignment horizontal="left"/>
      <protection locked="0"/>
    </xf>
    <xf numFmtId="0" fontId="32" fillId="4" borderId="0" xfId="22" applyFont="1" applyFill="1" applyBorder="1" applyAlignment="1" applyProtection="1">
      <alignment vertical="center"/>
      <protection locked="0"/>
    </xf>
    <xf numFmtId="0" fontId="53" fillId="4" borderId="0" xfId="0" applyFont="1" applyFill="1" applyBorder="1" applyProtection="1">
      <protection locked="0"/>
    </xf>
    <xf numFmtId="0" fontId="43" fillId="4" borderId="0" xfId="0" applyFont="1" applyFill="1" applyBorder="1" applyProtection="1">
      <protection locked="0"/>
    </xf>
    <xf numFmtId="0" fontId="43" fillId="4" borderId="0" xfId="0" applyFont="1" applyFill="1" applyBorder="1" applyAlignment="1" applyProtection="1">
      <alignment horizontal="center" vertical="center" wrapText="1"/>
      <protection locked="0"/>
    </xf>
    <xf numFmtId="0" fontId="44" fillId="4" borderId="0" xfId="0" applyFont="1" applyFill="1" applyBorder="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21" fillId="4" borderId="0" xfId="19" applyFont="1" applyFill="1" applyBorder="1" applyAlignment="1" applyProtection="1">
      <alignment vertical="center"/>
      <protection locked="0"/>
    </xf>
    <xf numFmtId="0" fontId="21" fillId="4" borderId="0" xfId="19" applyFont="1" applyFill="1" applyBorder="1" applyAlignment="1" applyProtection="1">
      <alignment horizontal="left" vertical="center"/>
      <protection locked="0"/>
    </xf>
    <xf numFmtId="0" fontId="3" fillId="4" borderId="0" xfId="0" applyFont="1" applyFill="1" applyBorder="1" applyProtection="1">
      <protection locked="0"/>
    </xf>
    <xf numFmtId="0" fontId="15" fillId="7" borderId="0" xfId="0" applyFont="1" applyFill="1" applyBorder="1" applyAlignment="1" applyProtection="1">
      <alignment vertical="center"/>
      <protection locked="0"/>
    </xf>
    <xf numFmtId="0" fontId="15" fillId="7" borderId="0" xfId="0" applyFont="1" applyFill="1" applyBorder="1" applyAlignment="1" applyProtection="1">
      <alignment horizontal="center" vertical="center" wrapText="1"/>
      <protection locked="0"/>
    </xf>
    <xf numFmtId="0" fontId="3" fillId="7" borderId="0" xfId="0" applyFont="1" applyFill="1" applyBorder="1" applyProtection="1">
      <protection locked="0"/>
    </xf>
    <xf numFmtId="0" fontId="3" fillId="7" borderId="0" xfId="0" applyFont="1" applyFill="1" applyBorder="1" applyAlignment="1" applyProtection="1">
      <alignment horizontal="left"/>
      <protection locked="0"/>
    </xf>
    <xf numFmtId="0" fontId="0" fillId="8" borderId="0" xfId="0" applyFill="1" applyBorder="1" applyProtection="1">
      <protection locked="0"/>
    </xf>
    <xf numFmtId="0" fontId="0" fillId="8" borderId="0" xfId="0" applyFill="1" applyBorder="1" applyAlignment="1" applyProtection="1">
      <alignment horizontal="center" vertical="center" wrapText="1"/>
      <protection locked="0"/>
    </xf>
    <xf numFmtId="0" fontId="0" fillId="8" borderId="0" xfId="0" applyFill="1" applyBorder="1" applyAlignment="1" applyProtection="1">
      <alignment horizontal="left"/>
      <protection locked="0"/>
    </xf>
    <xf numFmtId="0" fontId="9" fillId="8" borderId="0" xfId="0" applyFont="1" applyFill="1" applyBorder="1" applyProtection="1">
      <protection locked="0"/>
    </xf>
    <xf numFmtId="0" fontId="9" fillId="8" borderId="0" xfId="0" applyFont="1" applyFill="1" applyBorder="1" applyAlignment="1" applyProtection="1">
      <alignment horizontal="center" vertical="center" wrapText="1"/>
      <protection locked="0"/>
    </xf>
    <xf numFmtId="0" fontId="9" fillId="8" borderId="0" xfId="0" applyFont="1" applyFill="1" applyBorder="1" applyAlignment="1" applyProtection="1">
      <alignment horizontal="left"/>
      <protection locked="0"/>
    </xf>
    <xf numFmtId="0" fontId="9" fillId="8" borderId="0" xfId="0" applyFont="1" applyFill="1" applyBorder="1" applyAlignment="1" applyProtection="1">
      <alignment horizontal="center"/>
      <protection locked="0"/>
    </xf>
    <xf numFmtId="0" fontId="0" fillId="8" borderId="0" xfId="0" applyFill="1" applyBorder="1" applyAlignment="1" applyProtection="1">
      <alignment horizontal="left" vertical="center" wrapText="1"/>
      <protection locked="0"/>
    </xf>
    <xf numFmtId="0" fontId="10" fillId="8" borderId="0" xfId="0" applyFont="1" applyFill="1" applyBorder="1" applyProtection="1">
      <protection locked="0"/>
    </xf>
    <xf numFmtId="0" fontId="0" fillId="8" borderId="0" xfId="0" applyFill="1" applyBorder="1" applyAlignment="1" applyProtection="1">
      <alignment vertical="center"/>
      <protection locked="0"/>
    </xf>
    <xf numFmtId="0" fontId="7" fillId="9" borderId="6" xfId="1" applyFont="1"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vertical="center" wrapText="1"/>
      <protection locked="0"/>
    </xf>
    <xf numFmtId="0" fontId="0" fillId="8" borderId="0" xfId="0" applyFill="1" applyBorder="1" applyAlignment="1" applyProtection="1">
      <alignment horizontal="left" vertical="center"/>
      <protection locked="0"/>
    </xf>
    <xf numFmtId="0" fontId="0" fillId="8" borderId="0" xfId="0" applyFill="1" applyAlignment="1" applyProtection="1">
      <alignment vertical="center"/>
      <protection locked="0"/>
    </xf>
    <xf numFmtId="0" fontId="7" fillId="8" borderId="0" xfId="0" applyFont="1" applyFill="1" applyBorder="1" applyAlignment="1" applyProtection="1">
      <alignment horizontal="center" vertical="center"/>
      <protection locked="0"/>
    </xf>
    <xf numFmtId="0" fontId="3" fillId="7" borderId="0" xfId="0" applyFont="1" applyFill="1" applyBorder="1" applyAlignment="1" applyProtection="1">
      <alignment vertical="center"/>
      <protection locked="0"/>
    </xf>
    <xf numFmtId="0" fontId="9" fillId="8" borderId="0" xfId="0" applyFont="1" applyFill="1" applyBorder="1" applyAlignment="1" applyProtection="1">
      <alignment vertical="center"/>
      <protection locked="0"/>
    </xf>
    <xf numFmtId="0" fontId="9" fillId="8" borderId="0" xfId="0" applyFont="1" applyFill="1" applyBorder="1" applyAlignment="1" applyProtection="1">
      <alignment horizontal="left" vertical="center"/>
      <protection locked="0"/>
    </xf>
    <xf numFmtId="0" fontId="9" fillId="8" borderId="0" xfId="0" applyFont="1" applyFill="1" applyBorder="1" applyAlignment="1" applyProtection="1">
      <alignment horizontal="center" vertical="center"/>
      <protection locked="0"/>
    </xf>
    <xf numFmtId="0" fontId="11" fillId="8" borderId="0" xfId="0" applyFont="1" applyFill="1" applyBorder="1" applyAlignment="1" applyProtection="1">
      <alignment vertical="center"/>
      <protection locked="0"/>
    </xf>
    <xf numFmtId="0" fontId="11" fillId="8" borderId="0"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9" fillId="4" borderId="0" xfId="0" applyFont="1" applyFill="1" applyBorder="1" applyProtection="1">
      <protection locked="0"/>
    </xf>
    <xf numFmtId="0" fontId="9" fillId="4" borderId="0" xfId="0" applyFont="1" applyFill="1" applyBorder="1" applyAlignment="1" applyProtection="1">
      <alignment horizontal="center" vertical="center" wrapText="1"/>
      <protection locked="0"/>
    </xf>
    <xf numFmtId="0" fontId="28" fillId="4" borderId="0" xfId="0" applyFont="1" applyFill="1" applyProtection="1">
      <protection locked="0"/>
    </xf>
    <xf numFmtId="0" fontId="27" fillId="4" borderId="0" xfId="0" applyFont="1" applyFill="1" applyAlignment="1" applyProtection="1">
      <alignment horizontal="left"/>
      <protection locked="0"/>
    </xf>
    <xf numFmtId="0" fontId="7" fillId="4" borderId="0" xfId="0" applyFont="1" applyFill="1" applyAlignment="1" applyProtection="1">
      <alignment horizontal="left"/>
      <protection locked="0"/>
    </xf>
    <xf numFmtId="0" fontId="31" fillId="4" borderId="0" xfId="0" applyFont="1" applyFill="1" applyBorder="1" applyProtection="1">
      <protection locked="0"/>
    </xf>
    <xf numFmtId="0" fontId="7" fillId="4" borderId="0" xfId="0" applyFont="1" applyFill="1" applyBorder="1" applyAlignment="1" applyProtection="1">
      <alignment horizontal="center" vertical="center" wrapText="1"/>
      <protection locked="0"/>
    </xf>
    <xf numFmtId="0" fontId="12" fillId="6" borderId="3" xfId="3" applyAlignment="1" applyProtection="1">
      <alignment horizontal="center" vertical="center" wrapText="1"/>
      <protection locked="0"/>
    </xf>
    <xf numFmtId="0" fontId="0" fillId="8" borderId="0" xfId="0" applyFill="1" applyBorder="1" applyAlignment="1" applyProtection="1">
      <alignment horizontal="center"/>
      <protection locked="0"/>
    </xf>
    <xf numFmtId="0" fontId="0" fillId="8" borderId="0" xfId="0" applyFill="1" applyAlignment="1" applyProtection="1">
      <alignment vertical="center" wrapText="1"/>
      <protection locked="0"/>
    </xf>
    <xf numFmtId="0" fontId="0" fillId="4" borderId="7"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0" xfId="19" applyFont="1" applyFill="1" applyAlignment="1" applyProtection="1">
      <alignment horizontal="center" vertical="center" wrapText="1"/>
      <protection locked="0"/>
    </xf>
    <xf numFmtId="0" fontId="0" fillId="0" borderId="0" xfId="0" applyFont="1" applyProtection="1">
      <protection locked="0"/>
    </xf>
    <xf numFmtId="0" fontId="42" fillId="4" borderId="0" xfId="19" applyFont="1" applyFill="1" applyAlignment="1" applyProtection="1">
      <alignment horizontal="center" vertical="center" wrapText="1"/>
      <protection locked="0"/>
    </xf>
    <xf numFmtId="0" fontId="41" fillId="4" borderId="0" xfId="0" applyFont="1" applyFill="1" applyBorder="1" applyAlignment="1" applyProtection="1">
      <alignment horizontal="center" vertical="center" wrapText="1"/>
      <protection locked="0"/>
    </xf>
    <xf numFmtId="0" fontId="4" fillId="4" borderId="0" xfId="0" applyFont="1" applyFill="1" applyBorder="1" applyProtection="1">
      <protection locked="0"/>
    </xf>
    <xf numFmtId="0" fontId="4" fillId="4" borderId="0" xfId="0" applyFont="1" applyFill="1" applyBorder="1" applyAlignment="1" applyProtection="1">
      <alignment horizontal="left"/>
      <protection locked="0"/>
    </xf>
    <xf numFmtId="0" fontId="0" fillId="0" borderId="0" xfId="0" applyAlignment="1" applyProtection="1">
      <alignment horizontal="center" vertical="center" wrapText="1"/>
      <protection locked="0"/>
    </xf>
    <xf numFmtId="0" fontId="0" fillId="0" borderId="0" xfId="0" applyAlignment="1" applyProtection="1">
      <alignment horizontal="left"/>
      <protection locked="0"/>
    </xf>
    <xf numFmtId="0" fontId="50" fillId="4" borderId="0" xfId="18" applyFont="1" applyFill="1" applyBorder="1" applyAlignment="1" applyProtection="1">
      <alignment vertical="center"/>
      <protection locked="0"/>
    </xf>
    <xf numFmtId="0" fontId="17" fillId="4" borderId="0" xfId="18" applyFill="1" applyBorder="1" applyAlignment="1" applyProtection="1">
      <alignment vertical="center"/>
      <protection locked="0"/>
    </xf>
    <xf numFmtId="0" fontId="17" fillId="4" borderId="0" xfId="18" applyFill="1" applyBorder="1" applyAlignment="1" applyProtection="1">
      <alignment horizontal="left" vertical="center"/>
      <protection locked="0"/>
    </xf>
    <xf numFmtId="0" fontId="46" fillId="4" borderId="0" xfId="19" applyFont="1" applyFill="1" applyAlignment="1" applyProtection="1">
      <alignment vertical="center"/>
      <protection locked="0"/>
    </xf>
    <xf numFmtId="0" fontId="24" fillId="4" borderId="0" xfId="19" applyFill="1" applyAlignment="1" applyProtection="1">
      <alignment vertical="center"/>
      <protection locked="0"/>
    </xf>
    <xf numFmtId="0" fontId="24" fillId="4" borderId="0" xfId="19" applyFill="1" applyAlignment="1" applyProtection="1">
      <alignment horizontal="left" vertical="center"/>
      <protection locked="0"/>
    </xf>
    <xf numFmtId="0" fontId="3" fillId="9" borderId="0" xfId="0" applyFont="1" applyFill="1" applyBorder="1" applyAlignment="1" applyProtection="1">
      <alignment vertical="center"/>
      <protection locked="0"/>
    </xf>
    <xf numFmtId="0" fontId="0" fillId="9" borderId="0" xfId="0" applyFill="1" applyBorder="1" applyAlignment="1" applyProtection="1">
      <alignment vertical="center"/>
      <protection locked="0"/>
    </xf>
    <xf numFmtId="0" fontId="6" fillId="4" borderId="0" xfId="19" applyFont="1" applyFill="1" applyAlignment="1" applyProtection="1">
      <alignment horizontal="left" vertical="center"/>
      <protection locked="0"/>
    </xf>
    <xf numFmtId="0" fontId="53" fillId="4" borderId="0" xfId="0" applyFont="1" applyFill="1" applyBorder="1" applyAlignment="1" applyProtection="1">
      <alignment vertical="center"/>
      <protection locked="0"/>
    </xf>
    <xf numFmtId="0" fontId="43" fillId="4" borderId="0" xfId="0" applyFont="1" applyFill="1" applyBorder="1" applyAlignment="1" applyProtection="1">
      <alignment vertical="center"/>
      <protection locked="0"/>
    </xf>
    <xf numFmtId="0" fontId="44" fillId="4" borderId="0"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10" fillId="8" borderId="0" xfId="0" applyFont="1" applyFill="1" applyBorder="1" applyAlignment="1" applyProtection="1">
      <alignment vertical="center"/>
      <protection locked="0"/>
    </xf>
    <xf numFmtId="0" fontId="0" fillId="4" borderId="0" xfId="0" applyFill="1" applyAlignment="1" applyProtection="1">
      <alignment horizontal="left" vertical="center"/>
      <protection locked="0"/>
    </xf>
    <xf numFmtId="0" fontId="9" fillId="4" borderId="0" xfId="0" applyFont="1" applyFill="1" applyBorder="1" applyAlignment="1" applyProtection="1">
      <alignment vertical="center"/>
      <protection locked="0"/>
    </xf>
    <xf numFmtId="0" fontId="28" fillId="4" borderId="0" xfId="0" applyFont="1" applyFill="1" applyAlignment="1" applyProtection="1">
      <alignment vertical="center"/>
      <protection locked="0"/>
    </xf>
    <xf numFmtId="0" fontId="27" fillId="4" borderId="0" xfId="0" applyFont="1" applyFill="1" applyAlignment="1" applyProtection="1">
      <alignment horizontal="left" vertical="center"/>
      <protection locked="0"/>
    </xf>
    <xf numFmtId="0" fontId="7" fillId="4" borderId="0" xfId="0" applyFont="1" applyFill="1" applyAlignment="1" applyProtection="1">
      <alignment horizontal="left" vertical="center"/>
      <protection locked="0"/>
    </xf>
    <xf numFmtId="0" fontId="31" fillId="4" borderId="0" xfId="0" applyFont="1"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30" fillId="4" borderId="11" xfId="22" applyFill="1" applyBorder="1" applyAlignment="1" applyProtection="1">
      <alignment horizontal="left" vertical="center"/>
      <protection locked="0"/>
    </xf>
    <xf numFmtId="0" fontId="0" fillId="4" borderId="12" xfId="0" applyFill="1" applyBorder="1" applyAlignment="1" applyProtection="1">
      <alignment vertical="center"/>
      <protection locked="0"/>
    </xf>
    <xf numFmtId="0" fontId="30" fillId="4" borderId="11" xfId="22"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0" fillId="4" borderId="11" xfId="0" applyFill="1" applyBorder="1" applyAlignment="1" applyProtection="1">
      <alignment horizontal="left" vertical="center"/>
      <protection locked="0"/>
    </xf>
    <xf numFmtId="11" fontId="0" fillId="4" borderId="0" xfId="0" applyNumberFormat="1"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0" xfId="19" applyFont="1" applyFill="1" applyAlignment="1" applyProtection="1">
      <alignment horizontal="left" vertical="center"/>
      <protection locked="0"/>
    </xf>
    <xf numFmtId="0" fontId="42" fillId="4" borderId="0" xfId="19" applyFont="1" applyFill="1" applyAlignment="1" applyProtection="1">
      <alignment horizontal="left" vertical="center"/>
      <protection locked="0"/>
    </xf>
    <xf numFmtId="0" fontId="41" fillId="4" borderId="0" xfId="0" applyFont="1" applyFill="1" applyBorder="1" applyAlignment="1" applyProtection="1">
      <alignment vertical="center"/>
      <protection locked="0"/>
    </xf>
    <xf numFmtId="0" fontId="0" fillId="0" borderId="0" xfId="0" applyAlignment="1" applyProtection="1">
      <alignment horizontal="left" vertical="center"/>
      <protection locked="0"/>
    </xf>
    <xf numFmtId="0" fontId="2" fillId="3" borderId="2" xfId="2" applyAlignment="1" applyProtection="1">
      <alignment horizontal="center" vertical="center"/>
    </xf>
    <xf numFmtId="11" fontId="2" fillId="3" borderId="2" xfId="2" applyNumberFormat="1" applyAlignment="1" applyProtection="1">
      <alignment horizontal="center" vertical="center"/>
    </xf>
    <xf numFmtId="0" fontId="0" fillId="8" borderId="0" xfId="0" applyFill="1" applyBorder="1" applyAlignment="1" applyProtection="1">
      <alignment vertical="center"/>
    </xf>
    <xf numFmtId="0" fontId="0" fillId="8" borderId="0" xfId="0" applyFill="1" applyBorder="1" applyAlignment="1" applyProtection="1">
      <alignment horizontal="left" vertical="center"/>
    </xf>
    <xf numFmtId="0" fontId="0" fillId="8" borderId="0" xfId="0" applyFill="1" applyBorder="1" applyAlignment="1" applyProtection="1">
      <alignment horizontal="center" vertical="center"/>
    </xf>
    <xf numFmtId="0" fontId="26" fillId="3" borderId="1" xfId="20" applyAlignment="1" applyProtection="1">
      <alignment horizontal="center" vertical="center"/>
    </xf>
    <xf numFmtId="0" fontId="7" fillId="4" borderId="0" xfId="19" applyFont="1" applyFill="1" applyBorder="1" applyAlignment="1" applyProtection="1">
      <alignment vertical="center"/>
      <protection locked="0"/>
    </xf>
    <xf numFmtId="0" fontId="7" fillId="4" borderId="0" xfId="19" applyFont="1" applyFill="1" applyBorder="1" applyAlignment="1" applyProtection="1">
      <alignment horizontal="left" vertical="center"/>
      <protection locked="0"/>
    </xf>
    <xf numFmtId="0" fontId="7" fillId="0" borderId="0" xfId="0" applyFont="1" applyProtection="1">
      <protection locked="0"/>
    </xf>
    <xf numFmtId="0" fontId="7" fillId="4" borderId="0" xfId="19" applyFont="1" applyFill="1" applyBorder="1" applyAlignment="1" applyProtection="1">
      <alignment horizontal="left" vertical="center" wrapText="1"/>
      <protection locked="0"/>
    </xf>
    <xf numFmtId="0" fontId="0" fillId="0" borderId="0" xfId="0" applyFill="1" applyBorder="1" applyProtection="1">
      <protection locked="0"/>
    </xf>
    <xf numFmtId="0" fontId="45" fillId="0" borderId="0" xfId="19" applyFont="1" applyFill="1" applyBorder="1" applyAlignment="1" applyProtection="1">
      <alignment vertical="center"/>
      <protection locked="0"/>
    </xf>
    <xf numFmtId="0" fontId="47" fillId="0" borderId="0" xfId="19" applyFont="1" applyFill="1" applyBorder="1" applyAlignment="1" applyProtection="1">
      <alignment vertical="center"/>
      <protection locked="0"/>
    </xf>
    <xf numFmtId="0" fontId="4" fillId="4" borderId="0" xfId="0" applyFont="1" applyFill="1" applyBorder="1" applyAlignment="1" applyProtection="1">
      <alignment wrapText="1"/>
      <protection locked="0"/>
    </xf>
    <xf numFmtId="0" fontId="6" fillId="4" borderId="0" xfId="19" applyFont="1" applyFill="1" applyAlignment="1" applyProtection="1">
      <alignment wrapText="1"/>
      <protection locked="0"/>
    </xf>
    <xf numFmtId="0" fontId="12" fillId="6" borderId="3" xfId="3" applyAlignment="1" applyProtection="1">
      <alignment horizontal="center" vertical="center"/>
      <protection locked="0"/>
    </xf>
    <xf numFmtId="0" fontId="7" fillId="8" borderId="0" xfId="0" applyFont="1" applyFill="1" applyBorder="1" applyAlignment="1" applyProtection="1">
      <alignment horizontal="center"/>
      <protection locked="0"/>
    </xf>
    <xf numFmtId="0" fontId="0"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vertical="center"/>
      <protection locked="0"/>
    </xf>
    <xf numFmtId="49" fontId="7" fillId="8" borderId="0" xfId="0" applyNumberFormat="1" applyFont="1" applyFill="1" applyBorder="1" applyAlignment="1" applyProtection="1">
      <alignment horizontal="left" vertical="center"/>
      <protection locked="0"/>
    </xf>
    <xf numFmtId="0" fontId="35" fillId="4" borderId="0" xfId="0" applyFont="1" applyFill="1" applyBorder="1" applyProtection="1">
      <protection locked="0"/>
    </xf>
    <xf numFmtId="0" fontId="16" fillId="4" borderId="0" xfId="0" applyFont="1" applyFill="1" applyBorder="1" applyProtection="1">
      <protection locked="0"/>
    </xf>
    <xf numFmtId="0" fontId="22" fillId="4" borderId="0" xfId="0" applyFont="1" applyFill="1" applyBorder="1" applyProtection="1">
      <protection locked="0"/>
    </xf>
    <xf numFmtId="0" fontId="10" fillId="4" borderId="0" xfId="0" applyFont="1" applyFill="1" applyBorder="1" applyProtection="1">
      <protection locked="0"/>
    </xf>
    <xf numFmtId="0" fontId="7" fillId="8" borderId="0" xfId="0" applyFont="1" applyFill="1" applyBorder="1" applyAlignment="1" applyProtection="1">
      <alignment horizontal="left"/>
      <protection locked="0"/>
    </xf>
    <xf numFmtId="0" fontId="36" fillId="4" borderId="0" xfId="0" applyFont="1" applyFill="1" applyBorder="1" applyAlignment="1" applyProtection="1">
      <alignment vertical="center"/>
      <protection locked="0"/>
    </xf>
    <xf numFmtId="0" fontId="7" fillId="8" borderId="0" xfId="0" applyFont="1" applyFill="1" applyBorder="1" applyAlignment="1" applyProtection="1">
      <alignment horizontal="left" vertical="center"/>
      <protection locked="0"/>
    </xf>
    <xf numFmtId="0" fontId="36" fillId="4" borderId="0" xfId="0" applyFont="1" applyFill="1" applyBorder="1" applyProtection="1">
      <protection locked="0"/>
    </xf>
    <xf numFmtId="0" fontId="6" fillId="4" borderId="0" xfId="19" applyFont="1" applyFill="1" applyBorder="1" applyAlignment="1" applyProtection="1">
      <alignment wrapText="1"/>
      <protection locked="0"/>
    </xf>
    <xf numFmtId="0" fontId="6" fillId="4" borderId="0" xfId="19" applyFont="1" applyFill="1" applyBorder="1" applyAlignment="1" applyProtection="1">
      <alignment horizontal="left"/>
      <protection locked="0"/>
    </xf>
    <xf numFmtId="0" fontId="5" fillId="8" borderId="0" xfId="0" applyFont="1" applyFill="1" applyBorder="1" applyAlignment="1" applyProtection="1">
      <alignment horizontal="left" vertical="center"/>
      <protection locked="0"/>
    </xf>
    <xf numFmtId="0" fontId="4" fillId="8" borderId="0" xfId="0" applyFont="1" applyFill="1" applyBorder="1" applyAlignment="1" applyProtection="1">
      <alignment horizontal="left" vertical="center"/>
      <protection locked="0"/>
    </xf>
    <xf numFmtId="0" fontId="4" fillId="8" borderId="0" xfId="0" applyFont="1" applyFill="1" applyBorder="1" applyAlignment="1" applyProtection="1">
      <alignment horizontal="left"/>
      <protection locked="0"/>
    </xf>
    <xf numFmtId="0" fontId="10" fillId="8" borderId="0" xfId="0" applyFont="1" applyFill="1" applyBorder="1" applyAlignment="1" applyProtection="1">
      <alignment horizontal="left" vertical="center"/>
      <protection locked="0"/>
    </xf>
    <xf numFmtId="0" fontId="0" fillId="8" borderId="0" xfId="0" applyFill="1" applyAlignment="1" applyProtection="1">
      <alignment horizontal="left"/>
      <protection locked="0"/>
    </xf>
    <xf numFmtId="0" fontId="27" fillId="4" borderId="0" xfId="0" applyFont="1" applyFill="1" applyBorder="1" applyProtection="1">
      <protection locked="0"/>
    </xf>
    <xf numFmtId="0" fontId="4" fillId="8" borderId="0" xfId="0" applyFont="1" applyFill="1" applyBorder="1" applyAlignment="1" applyProtection="1">
      <alignment horizontal="center" vertical="center"/>
      <protection locked="0"/>
    </xf>
    <xf numFmtId="0" fontId="6" fillId="4" borderId="0" xfId="19" applyFont="1" applyFill="1" applyAlignment="1" applyProtection="1">
      <alignment vertical="center" wrapText="1"/>
      <protection locked="0"/>
    </xf>
    <xf numFmtId="0" fontId="18" fillId="8" borderId="0" xfId="0" applyFont="1" applyFill="1" applyBorder="1" applyAlignment="1" applyProtection="1">
      <alignment horizontal="center" vertical="center"/>
      <protection locked="0"/>
    </xf>
    <xf numFmtId="0" fontId="27" fillId="4" borderId="18" xfId="0" applyFont="1" applyFill="1" applyBorder="1" applyAlignment="1" applyProtection="1">
      <alignment vertical="center"/>
      <protection locked="0"/>
    </xf>
    <xf numFmtId="0" fontId="36" fillId="4" borderId="19" xfId="0" applyFont="1" applyFill="1" applyBorder="1" applyAlignment="1" applyProtection="1">
      <alignment vertical="center"/>
      <protection locked="0"/>
    </xf>
    <xf numFmtId="0" fontId="7" fillId="4" borderId="19" xfId="0" applyFont="1" applyFill="1" applyBorder="1" applyAlignment="1" applyProtection="1">
      <alignment vertical="center"/>
      <protection locked="0"/>
    </xf>
    <xf numFmtId="0" fontId="7" fillId="4" borderId="22" xfId="0" applyFont="1" applyFill="1" applyBorder="1" applyAlignment="1" applyProtection="1">
      <alignment horizontal="left" vertical="center" wrapText="1"/>
      <protection locked="0"/>
    </xf>
    <xf numFmtId="0" fontId="48" fillId="4" borderId="0" xfId="19" applyFont="1" applyFill="1" applyBorder="1" applyAlignment="1" applyProtection="1">
      <alignment vertical="center"/>
      <protection locked="0"/>
    </xf>
    <xf numFmtId="0" fontId="6" fillId="4" borderId="0" xfId="19" applyFont="1" applyFill="1" applyBorder="1" applyAlignment="1" applyProtection="1">
      <alignment vertical="center"/>
      <protection locked="0"/>
    </xf>
    <xf numFmtId="0" fontId="6" fillId="4" borderId="0" xfId="19" applyFont="1" applyFill="1" applyBorder="1" applyAlignment="1" applyProtection="1">
      <alignment horizontal="left" vertical="center"/>
      <protection locked="0"/>
    </xf>
    <xf numFmtId="0" fontId="45" fillId="4" borderId="0" xfId="19" applyFont="1" applyFill="1" applyBorder="1" applyAlignment="1" applyProtection="1">
      <alignment vertical="center"/>
      <protection locked="0"/>
    </xf>
    <xf numFmtId="0" fontId="46" fillId="4" borderId="0" xfId="19" applyFont="1" applyFill="1" applyBorder="1" applyAlignment="1" applyProtection="1">
      <alignment vertical="center"/>
      <protection locked="0"/>
    </xf>
    <xf numFmtId="0" fontId="46" fillId="4" borderId="0" xfId="19" applyFont="1" applyFill="1" applyBorder="1" applyAlignment="1" applyProtection="1">
      <alignment horizontal="left" vertical="center"/>
      <protection locked="0"/>
    </xf>
    <xf numFmtId="0" fontId="46" fillId="4"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4" borderId="0" xfId="22" applyFont="1" applyFill="1" applyBorder="1" applyAlignment="1" applyProtection="1">
      <alignment vertical="center"/>
      <protection locked="0"/>
    </xf>
    <xf numFmtId="0" fontId="35" fillId="4" borderId="0"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0" fillId="8" borderId="0" xfId="0" applyFill="1" applyAlignment="1" applyProtection="1">
      <alignment horizontal="left" vertical="center"/>
      <protection locked="0"/>
    </xf>
    <xf numFmtId="0" fontId="0" fillId="8" borderId="7" xfId="0" applyFill="1" applyBorder="1" applyAlignment="1" applyProtection="1">
      <alignment horizontal="left" vertical="center" wrapText="1"/>
      <protection locked="0"/>
    </xf>
    <xf numFmtId="0" fontId="7" fillId="8" borderId="8" xfId="0" applyFont="1" applyFill="1" applyBorder="1" applyAlignment="1" applyProtection="1">
      <alignment horizontal="right" vertical="center"/>
      <protection locked="0"/>
    </xf>
    <xf numFmtId="0" fontId="0" fillId="8" borderId="8" xfId="0" applyFill="1" applyBorder="1" applyAlignment="1" applyProtection="1">
      <alignment horizontal="right" vertical="center" wrapText="1"/>
      <protection locked="0"/>
    </xf>
    <xf numFmtId="11" fontId="7" fillId="9" borderId="6" xfId="1" applyNumberFormat="1" applyFont="1" applyFill="1" applyBorder="1" applyAlignment="1" applyProtection="1">
      <alignment horizontal="center" vertical="center"/>
      <protection locked="0"/>
    </xf>
    <xf numFmtId="0" fontId="0" fillId="8" borderId="4" xfId="0" applyFill="1" applyBorder="1" applyAlignment="1" applyProtection="1">
      <alignment horizontal="right" vertical="center" wrapText="1"/>
      <protection locked="0"/>
    </xf>
    <xf numFmtId="11" fontId="2" fillId="3" borderId="2" xfId="2" applyNumberFormat="1" applyAlignment="1" applyProtection="1">
      <alignment horizontal="center" vertical="center" wrapText="1"/>
    </xf>
    <xf numFmtId="0" fontId="0" fillId="4" borderId="16" xfId="0" applyFill="1" applyBorder="1" applyAlignment="1" applyProtection="1">
      <alignment horizontal="left" vertical="center"/>
      <protection locked="0"/>
    </xf>
    <xf numFmtId="0" fontId="7" fillId="4" borderId="21" xfId="0" applyFont="1" applyFill="1" applyBorder="1" applyAlignment="1" applyProtection="1">
      <alignment horizontal="left" vertical="center" wrapText="1"/>
      <protection locked="0"/>
    </xf>
    <xf numFmtId="0" fontId="7" fillId="4" borderId="22" xfId="0" applyFont="1" applyFill="1" applyBorder="1" applyAlignment="1" applyProtection="1">
      <alignment vertical="center"/>
      <protection locked="0"/>
    </xf>
    <xf numFmtId="0" fontId="48" fillId="4" borderId="0" xfId="19" applyFont="1" applyFill="1" applyBorder="1" applyProtection="1">
      <protection locked="0"/>
    </xf>
    <xf numFmtId="0" fontId="6" fillId="4" borderId="0" xfId="19" applyFont="1" applyFill="1" applyBorder="1" applyProtection="1">
      <protection locked="0"/>
    </xf>
    <xf numFmtId="0" fontId="30" fillId="0" borderId="18" xfId="22" applyFont="1" applyFill="1" applyBorder="1" applyAlignment="1" applyProtection="1">
      <alignment vertical="center"/>
      <protection locked="0"/>
    </xf>
    <xf numFmtId="0" fontId="30" fillId="0" borderId="0" xfId="22" applyFont="1" applyFill="1" applyBorder="1" applyAlignment="1" applyProtection="1">
      <alignment vertical="center"/>
      <protection locked="0"/>
    </xf>
    <xf numFmtId="0" fontId="44" fillId="0" borderId="18" xfId="0"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47" fillId="4" borderId="0" xfId="19" applyFont="1" applyFill="1" applyBorder="1" applyAlignment="1" applyProtection="1">
      <alignment vertical="center"/>
      <protection locked="0"/>
    </xf>
    <xf numFmtId="0" fontId="47" fillId="4" borderId="0" xfId="19" applyFont="1" applyFill="1" applyBorder="1" applyAlignment="1" applyProtection="1">
      <alignment horizontal="left" vertical="center"/>
      <protection locked="0"/>
    </xf>
    <xf numFmtId="0" fontId="47" fillId="4" borderId="0" xfId="0" applyFont="1" applyFill="1" applyBorder="1" applyProtection="1">
      <protection locked="0"/>
    </xf>
    <xf numFmtId="0" fontId="41" fillId="0" borderId="0" xfId="0" applyFont="1" applyFill="1" applyBorder="1" applyAlignment="1" applyProtection="1">
      <alignment vertical="center" wrapText="1"/>
      <protection locked="0"/>
    </xf>
    <xf numFmtId="0" fontId="41" fillId="0" borderId="0" xfId="0" applyFont="1" applyFill="1" applyBorder="1" applyAlignment="1" applyProtection="1">
      <alignment wrapText="1"/>
      <protection locked="0"/>
    </xf>
    <xf numFmtId="0" fontId="0" fillId="0" borderId="0" xfId="0" applyFont="1" applyFill="1" applyBorder="1" applyProtection="1">
      <protection locked="0"/>
    </xf>
    <xf numFmtId="0" fontId="4" fillId="0" borderId="0" xfId="0" applyFont="1" applyFill="1" applyBorder="1" applyAlignment="1" applyProtection="1">
      <alignment horizontal="left" vertical="center" wrapText="1"/>
      <protection locked="0"/>
    </xf>
    <xf numFmtId="0" fontId="51" fillId="0" borderId="0" xfId="22" applyFont="1" applyFill="1" applyBorder="1" applyAlignment="1" applyProtection="1">
      <alignment vertical="center"/>
      <protection locked="0"/>
    </xf>
    <xf numFmtId="0" fontId="30" fillId="0" borderId="0" xfId="22" applyFill="1" applyBorder="1" applyAlignment="1" applyProtection="1">
      <alignment vertical="center"/>
      <protection locked="0"/>
    </xf>
    <xf numFmtId="0" fontId="6" fillId="0" borderId="0" xfId="19" applyFont="1" applyFill="1" applyBorder="1" applyAlignment="1" applyProtection="1">
      <alignment wrapText="1"/>
      <protection locked="0"/>
    </xf>
    <xf numFmtId="0" fontId="6" fillId="0" borderId="0" xfId="19" applyFont="1" applyFill="1" applyBorder="1" applyAlignment="1" applyProtection="1">
      <alignment horizontal="left"/>
      <protection locked="0"/>
    </xf>
    <xf numFmtId="0" fontId="7" fillId="0" borderId="0" xfId="22" applyFont="1" applyFill="1" applyBorder="1" applyAlignment="1" applyProtection="1">
      <alignment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Protection="1">
      <protection locked="0"/>
    </xf>
    <xf numFmtId="0" fontId="0" fillId="0" borderId="0" xfId="0" applyFill="1" applyBorder="1" applyAlignment="1" applyProtection="1">
      <alignment horizontal="left"/>
      <protection locked="0"/>
    </xf>
    <xf numFmtId="0" fontId="53" fillId="0" borderId="0" xfId="0" applyFont="1" applyFill="1" applyBorder="1" applyProtection="1">
      <protection locked="0"/>
    </xf>
    <xf numFmtId="0" fontId="31" fillId="0" borderId="0" xfId="0" applyFont="1" applyFill="1" applyBorder="1" applyProtection="1">
      <protection locked="0"/>
    </xf>
    <xf numFmtId="0" fontId="27" fillId="0" borderId="0" xfId="0" applyFont="1" applyFill="1" applyBorder="1" applyProtection="1">
      <protection locked="0"/>
    </xf>
    <xf numFmtId="0" fontId="7" fillId="0" borderId="0" xfId="19" applyFont="1" applyFill="1" applyBorder="1" applyAlignment="1" applyProtection="1">
      <alignment vertical="center"/>
      <protection locked="0"/>
    </xf>
    <xf numFmtId="0" fontId="43" fillId="0" borderId="0" xfId="0" applyFont="1" applyFill="1" applyBorder="1" applyProtection="1">
      <protection locked="0"/>
    </xf>
    <xf numFmtId="0" fontId="0" fillId="0" borderId="0" xfId="0" applyFont="1" applyFill="1" applyBorder="1" applyAlignment="1" applyProtection="1">
      <alignment horizontal="left"/>
      <protection locked="0"/>
    </xf>
    <xf numFmtId="0" fontId="44" fillId="0" borderId="0" xfId="0" applyFont="1" applyFill="1" applyBorder="1" applyProtection="1">
      <protection locked="0"/>
    </xf>
    <xf numFmtId="0" fontId="19" fillId="8" borderId="0" xfId="0" applyFont="1" applyFill="1" applyBorder="1" applyAlignment="1" applyProtection="1">
      <alignment vertical="center"/>
      <protection locked="0"/>
    </xf>
    <xf numFmtId="0" fontId="30" fillId="4" borderId="0" xfId="22" applyFill="1" applyBorder="1" applyAlignment="1" applyProtection="1">
      <alignment vertical="center"/>
      <protection locked="0"/>
    </xf>
    <xf numFmtId="0" fontId="27" fillId="8" borderId="0" xfId="0" applyFont="1" applyFill="1" applyBorder="1" applyAlignment="1" applyProtection="1">
      <alignment horizontal="left"/>
      <protection locked="0"/>
    </xf>
    <xf numFmtId="0" fontId="5" fillId="8" borderId="0" xfId="0" applyFont="1" applyFill="1" applyBorder="1" applyAlignment="1" applyProtection="1">
      <alignment horizontal="left" vertical="center" wrapText="1"/>
      <protection locked="0"/>
    </xf>
    <xf numFmtId="0" fontId="49" fillId="4" borderId="18" xfId="0" applyFont="1" applyFill="1" applyBorder="1" applyAlignment="1" applyProtection="1">
      <alignment vertical="center"/>
      <protection locked="0"/>
    </xf>
    <xf numFmtId="0" fontId="0" fillId="4" borderId="19" xfId="0" applyFill="1" applyBorder="1" applyAlignment="1" applyProtection="1">
      <alignment horizontal="left" vertical="center"/>
      <protection locked="0"/>
    </xf>
    <xf numFmtId="0" fontId="0" fillId="4" borderId="19" xfId="0" applyFill="1" applyBorder="1" applyAlignment="1" applyProtection="1">
      <alignment vertical="center"/>
      <protection locked="0"/>
    </xf>
    <xf numFmtId="0" fontId="0" fillId="4" borderId="0" xfId="0" applyFont="1" applyFill="1" applyAlignment="1" applyProtection="1">
      <alignment vertical="center"/>
    </xf>
    <xf numFmtId="14" fontId="0" fillId="4" borderId="0" xfId="0" applyNumberFormat="1" applyFont="1" applyFill="1" applyAlignment="1" applyProtection="1">
      <alignment vertical="center"/>
    </xf>
    <xf numFmtId="0" fontId="48" fillId="4" borderId="0" xfId="0" applyFont="1" applyFill="1" applyAlignment="1" applyProtection="1">
      <alignment vertical="center"/>
      <protection locked="0"/>
    </xf>
    <xf numFmtId="0" fontId="0" fillId="4" borderId="0" xfId="0" applyFill="1" applyAlignment="1" applyProtection="1">
      <alignment vertical="center"/>
    </xf>
    <xf numFmtId="14" fontId="0" fillId="4" borderId="0" xfId="0" applyNumberFormat="1" applyFill="1" applyAlignment="1" applyProtection="1">
      <alignment vertical="center"/>
    </xf>
    <xf numFmtId="0" fontId="46" fillId="4" borderId="0" xfId="0" applyFont="1" applyFill="1" applyAlignment="1" applyProtection="1">
      <alignment horizontal="justify" vertical="center" wrapText="1"/>
      <protection locked="0"/>
    </xf>
    <xf numFmtId="0" fontId="0" fillId="0" borderId="0" xfId="0" applyAlignment="1">
      <alignment horizontal="left" vertical="center"/>
    </xf>
    <xf numFmtId="0" fontId="54" fillId="4" borderId="0" xfId="23" applyFont="1" applyFill="1" applyBorder="1" applyAlignment="1">
      <alignment horizontal="left" vertical="center"/>
    </xf>
    <xf numFmtId="0" fontId="9" fillId="4"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30" fillId="4" borderId="18" xfId="22" applyFont="1" applyFill="1" applyBorder="1" applyAlignment="1" applyProtection="1">
      <alignment horizontal="left" vertical="center"/>
      <protection locked="0"/>
    </xf>
    <xf numFmtId="0" fontId="30" fillId="4" borderId="0" xfId="22" applyFont="1" applyFill="1" applyBorder="1" applyAlignment="1" applyProtection="1">
      <alignment horizontal="left" vertical="center"/>
      <protection locked="0"/>
    </xf>
    <xf numFmtId="0" fontId="30" fillId="4" borderId="19" xfId="22"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44" fillId="4" borderId="0" xfId="0" applyFont="1" applyFill="1" applyBorder="1" applyAlignment="1" applyProtection="1">
      <alignment horizontal="left" vertical="center"/>
      <protection locked="0"/>
    </xf>
    <xf numFmtId="0" fontId="44" fillId="4" borderId="19" xfId="0" applyFont="1" applyFill="1" applyBorder="1" applyAlignment="1" applyProtection="1">
      <alignment horizontal="left" vertical="center"/>
      <protection locked="0"/>
    </xf>
    <xf numFmtId="0" fontId="47" fillId="4" borderId="0" xfId="22" applyFont="1" applyFill="1" applyBorder="1" applyAlignment="1" applyProtection="1">
      <alignment horizontal="left" vertical="center" wrapText="1"/>
      <protection locked="0"/>
    </xf>
    <xf numFmtId="0" fontId="47" fillId="4"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51" fillId="4" borderId="0" xfId="22" applyFont="1" applyFill="1" applyBorder="1" applyAlignment="1" applyProtection="1">
      <alignment horizontal="left" vertical="center"/>
      <protection locked="0"/>
    </xf>
    <xf numFmtId="0" fontId="53" fillId="4" borderId="0" xfId="0" applyFont="1" applyFill="1" applyBorder="1" applyAlignment="1" applyProtection="1">
      <alignment horizontal="left" vertical="center"/>
      <protection locked="0"/>
    </xf>
    <xf numFmtId="0" fontId="46" fillId="4" borderId="0" xfId="19" applyFont="1" applyFill="1" applyBorder="1" applyAlignment="1" applyProtection="1">
      <alignment horizontal="left" vertical="center" wrapText="1"/>
      <protection locked="0"/>
    </xf>
    <xf numFmtId="0" fontId="7" fillId="4" borderId="0" xfId="0" applyFont="1" applyFill="1" applyBorder="1" applyAlignment="1" applyProtection="1">
      <alignment horizontal="left" wrapText="1"/>
      <protection locked="0"/>
    </xf>
    <xf numFmtId="0" fontId="0" fillId="8" borderId="4" xfId="0" applyFill="1" applyBorder="1" applyAlignment="1" applyProtection="1">
      <alignment horizontal="left" vertical="center" wrapText="1"/>
      <protection locked="0"/>
    </xf>
    <xf numFmtId="0" fontId="27" fillId="4" borderId="18" xfId="0" applyFont="1" applyFill="1" applyBorder="1" applyAlignment="1" applyProtection="1">
      <alignment horizontal="left" vertical="center"/>
      <protection locked="0"/>
    </xf>
    <xf numFmtId="0" fontId="27" fillId="4" borderId="0" xfId="0" applyFont="1" applyFill="1" applyBorder="1" applyAlignment="1" applyProtection="1">
      <alignment horizontal="left" vertical="center"/>
      <protection locked="0"/>
    </xf>
    <xf numFmtId="0" fontId="27" fillId="4" borderId="19" xfId="0" applyFont="1" applyFill="1" applyBorder="1" applyAlignment="1" applyProtection="1">
      <alignment horizontal="left" vertical="center"/>
      <protection locked="0"/>
    </xf>
    <xf numFmtId="0" fontId="36" fillId="4" borderId="0" xfId="0" applyFont="1" applyFill="1" applyBorder="1" applyAlignment="1" applyProtection="1">
      <alignment horizontal="left" vertical="center"/>
      <protection locked="0"/>
    </xf>
    <xf numFmtId="0" fontId="47" fillId="0" borderId="0" xfId="0" applyFont="1" applyFill="1" applyBorder="1" applyAlignment="1" applyProtection="1">
      <alignment horizontal="left" vertical="center" wrapText="1"/>
      <protection locked="0"/>
    </xf>
  </cellXfs>
  <cellStyles count="24">
    <cellStyle name="Calculation" xfId="20"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3" builtinId="8"/>
    <cellStyle name="Input" xfId="1" builtinId="20"/>
    <cellStyle name="Normal" xfId="0" builtinId="0"/>
    <cellStyle name="Normal 2" xfId="19"/>
    <cellStyle name="Normal 2 2" xfId="21"/>
    <cellStyle name="Output" xfId="2" builtinId="21"/>
  </cellStyles>
  <dxfs count="0"/>
  <tableStyles count="0" defaultTableStyle="TableStyleMedium2" defaultPivotStyle="PivotStyleLight16"/>
  <colors>
    <mruColors>
      <color rgb="FFEFB011"/>
      <color rgb="FFFFFF00"/>
      <color rgb="FFD89E0E"/>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254000</xdr:colOff>
      <xdr:row>0</xdr:row>
      <xdr:rowOff>123825</xdr:rowOff>
    </xdr:from>
    <xdr:to>
      <xdr:col>15</xdr:col>
      <xdr:colOff>727172</xdr:colOff>
      <xdr:row>3</xdr:row>
      <xdr:rowOff>90661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93325" y="123825"/>
          <a:ext cx="2092422" cy="538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271492</xdr:colOff>
      <xdr:row>0</xdr:row>
      <xdr:rowOff>107944</xdr:rowOff>
    </xdr:from>
    <xdr:to>
      <xdr:col>15</xdr:col>
      <xdr:colOff>653657</xdr:colOff>
      <xdr:row>3</xdr:row>
      <xdr:rowOff>35978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10817" y="107944"/>
          <a:ext cx="2001415" cy="518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1908635</xdr:colOff>
      <xdr:row>0</xdr:row>
      <xdr:rowOff>118533</xdr:rowOff>
    </xdr:from>
    <xdr:to>
      <xdr:col>8</xdr:col>
      <xdr:colOff>3705076</xdr:colOff>
      <xdr:row>3</xdr:row>
      <xdr:rowOff>46740</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62035" y="118533"/>
          <a:ext cx="1796441" cy="528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1968500</xdr:colOff>
      <xdr:row>0</xdr:row>
      <xdr:rowOff>104775</xdr:rowOff>
    </xdr:from>
    <xdr:to>
      <xdr:col>8</xdr:col>
      <xdr:colOff>3764941</xdr:colOff>
      <xdr:row>3</xdr:row>
      <xdr:rowOff>32982</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21900" y="104775"/>
          <a:ext cx="1796441" cy="5282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2438400</xdr:colOff>
      <xdr:row>0</xdr:row>
      <xdr:rowOff>133350</xdr:rowOff>
    </xdr:from>
    <xdr:to>
      <xdr:col>9</xdr:col>
      <xdr:colOff>4234841</xdr:colOff>
      <xdr:row>3</xdr:row>
      <xdr:rowOff>61557</xdr:rowOff>
    </xdr:to>
    <xdr:pic>
      <xdr:nvPicPr>
        <xdr:cNvPr id="3" name="Picture 2"/>
        <xdr:cNvPicPr>
          <a:picLocks noChangeAspect="1"/>
        </xdr:cNvPicPr>
      </xdr:nvPicPr>
      <xdr:blipFill>
        <a:blip xmlns:r="http://schemas.openxmlformats.org/officeDocument/2006/relationships" r:embed="rId1"/>
        <a:stretch>
          <a:fillRect/>
        </a:stretch>
      </xdr:blipFill>
      <xdr:spPr>
        <a:xfrm>
          <a:off x="9953625" y="133350"/>
          <a:ext cx="1796441" cy="5282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2371725</xdr:colOff>
      <xdr:row>0</xdr:row>
      <xdr:rowOff>142875</xdr:rowOff>
    </xdr:from>
    <xdr:to>
      <xdr:col>10</xdr:col>
      <xdr:colOff>4168166</xdr:colOff>
      <xdr:row>3</xdr:row>
      <xdr:rowOff>71082</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10775" y="142875"/>
          <a:ext cx="1796441" cy="528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tabSelected="1" zoomScaleNormal="100" workbookViewId="0">
      <selection activeCell="D13" sqref="D13"/>
    </sheetView>
  </sheetViews>
  <sheetFormatPr defaultColWidth="9" defaultRowHeight="12.75" x14ac:dyDescent="0.2"/>
  <cols>
    <col min="1" max="1" width="1.625" style="30" customWidth="1"/>
    <col min="2" max="21" width="10.625" style="30" customWidth="1"/>
    <col min="22" max="16384" width="9" style="30"/>
  </cols>
  <sheetData>
    <row r="1" spans="2:21" x14ac:dyDescent="0.2">
      <c r="I1" s="31"/>
    </row>
    <row r="2" spans="2:21" ht="19.5" x14ac:dyDescent="0.25">
      <c r="B2" s="32" t="s">
        <v>25</v>
      </c>
      <c r="C2" s="33"/>
      <c r="D2" s="33"/>
      <c r="E2" s="33"/>
      <c r="F2" s="33"/>
      <c r="G2" s="33"/>
      <c r="H2" s="33"/>
      <c r="I2" s="34"/>
      <c r="J2" s="33"/>
      <c r="K2" s="33"/>
      <c r="L2" s="33"/>
      <c r="M2" s="33"/>
      <c r="N2" s="33"/>
      <c r="O2" s="33"/>
      <c r="P2" s="33"/>
      <c r="Q2" s="33"/>
      <c r="R2" s="33"/>
    </row>
    <row r="3" spans="2:21" s="37" customFormat="1" x14ac:dyDescent="0.2">
      <c r="B3" s="35"/>
      <c r="C3" s="35"/>
      <c r="D3" s="35"/>
      <c r="E3" s="35"/>
      <c r="F3" s="35"/>
      <c r="G3" s="35"/>
      <c r="H3" s="35"/>
      <c r="I3" s="36"/>
      <c r="J3" s="35"/>
      <c r="K3" s="35"/>
      <c r="L3" s="35"/>
      <c r="M3" s="35"/>
      <c r="N3" s="35"/>
      <c r="O3" s="35"/>
      <c r="P3" s="35"/>
      <c r="Q3" s="35"/>
      <c r="R3" s="35"/>
    </row>
    <row r="4" spans="2:21" s="37" customFormat="1" x14ac:dyDescent="0.2">
      <c r="B4" s="35"/>
      <c r="C4" s="35"/>
      <c r="D4" s="35"/>
      <c r="E4" s="35"/>
      <c r="F4" s="35"/>
      <c r="G4" s="35"/>
      <c r="H4" s="35"/>
      <c r="I4" s="36"/>
      <c r="J4" s="35"/>
      <c r="K4" s="35"/>
      <c r="L4" s="35"/>
      <c r="M4" s="35"/>
      <c r="N4" s="35"/>
      <c r="O4" s="35"/>
      <c r="P4" s="35"/>
      <c r="Q4" s="35"/>
      <c r="R4" s="35"/>
    </row>
    <row r="5" spans="2:21" ht="87.75" customHeight="1" x14ac:dyDescent="0.2">
      <c r="B5" s="302" t="s">
        <v>436</v>
      </c>
      <c r="C5" s="302"/>
      <c r="D5" s="302"/>
      <c r="E5" s="302"/>
      <c r="F5" s="302"/>
      <c r="G5" s="302"/>
      <c r="H5" s="302"/>
      <c r="I5" s="302"/>
      <c r="J5" s="302"/>
      <c r="K5" s="302"/>
      <c r="L5" s="302"/>
      <c r="M5" s="302"/>
      <c r="N5" s="302"/>
      <c r="O5" s="302"/>
      <c r="P5" s="302"/>
      <c r="Q5" s="38"/>
      <c r="R5" s="38"/>
      <c r="S5" s="38"/>
      <c r="T5" s="38"/>
      <c r="U5" s="38"/>
    </row>
    <row r="6" spans="2:21" x14ac:dyDescent="0.2">
      <c r="B6" s="39"/>
      <c r="C6" s="39"/>
      <c r="D6" s="39"/>
      <c r="E6" s="39"/>
      <c r="F6" s="39"/>
      <c r="G6" s="39"/>
      <c r="H6" s="39"/>
      <c r="I6" s="39"/>
      <c r="J6" s="39"/>
      <c r="K6" s="39"/>
      <c r="L6" s="39"/>
      <c r="M6" s="39"/>
      <c r="N6" s="39"/>
      <c r="O6" s="39"/>
      <c r="P6" s="39"/>
      <c r="Q6" s="39"/>
      <c r="R6" s="39"/>
    </row>
    <row r="7" spans="2:21" x14ac:dyDescent="0.2">
      <c r="B7" s="40"/>
    </row>
    <row r="8" spans="2:21" ht="12.95" customHeight="1" x14ac:dyDescent="0.2"/>
    <row r="9" spans="2:21" ht="14.25" x14ac:dyDescent="0.2">
      <c r="B9" s="41" t="s">
        <v>512</v>
      </c>
      <c r="C9" s="42"/>
      <c r="D9" s="43"/>
      <c r="E9" s="43"/>
    </row>
    <row r="10" spans="2:21" ht="14.25" x14ac:dyDescent="0.2">
      <c r="B10" s="44" t="s">
        <v>26</v>
      </c>
      <c r="C10" s="42"/>
      <c r="D10" s="43"/>
      <c r="E10" s="43"/>
    </row>
    <row r="11" spans="2:21" ht="14.25" x14ac:dyDescent="0.2">
      <c r="B11" s="45" t="s">
        <v>9</v>
      </c>
      <c r="C11" s="43"/>
      <c r="D11" s="43"/>
      <c r="E11" s="43"/>
    </row>
    <row r="12" spans="2:21" ht="14.25" x14ac:dyDescent="0.2">
      <c r="B12" s="43"/>
      <c r="C12" s="43"/>
      <c r="D12" s="43"/>
      <c r="E12" s="43"/>
    </row>
    <row r="13" spans="2:21" ht="14.25" x14ac:dyDescent="0.2">
      <c r="B13" s="43"/>
      <c r="C13" s="43"/>
      <c r="D13" s="43"/>
      <c r="E13" s="43"/>
    </row>
    <row r="14" spans="2:21" ht="14.25" x14ac:dyDescent="0.2">
      <c r="B14" s="46" t="s">
        <v>17</v>
      </c>
      <c r="C14" s="43"/>
      <c r="D14" s="43"/>
      <c r="E14" s="43"/>
    </row>
    <row r="15" spans="2:21" ht="14.25" x14ac:dyDescent="0.2">
      <c r="B15" s="43"/>
      <c r="C15" s="43"/>
      <c r="D15" s="43"/>
      <c r="E15" s="43"/>
    </row>
    <row r="16" spans="2:21" ht="14.25" x14ac:dyDescent="0.2">
      <c r="B16" s="297" t="s">
        <v>18</v>
      </c>
      <c r="C16" s="298">
        <v>42405</v>
      </c>
      <c r="D16" s="299"/>
      <c r="E16" s="299"/>
      <c r="F16" s="52"/>
      <c r="G16" s="52"/>
      <c r="H16" s="52"/>
      <c r="I16" s="52"/>
      <c r="J16" s="52"/>
      <c r="K16" s="52"/>
      <c r="L16" s="52"/>
      <c r="M16" s="52"/>
      <c r="N16" s="52"/>
      <c r="O16" s="52"/>
      <c r="P16" s="52"/>
      <c r="Q16" s="52"/>
    </row>
    <row r="17" spans="2:17" ht="15" x14ac:dyDescent="0.2">
      <c r="B17" s="300" t="s">
        <v>543</v>
      </c>
      <c r="C17" s="301">
        <v>42506</v>
      </c>
      <c r="D17" s="52"/>
      <c r="E17" s="303" t="s">
        <v>546</v>
      </c>
      <c r="F17" s="303"/>
      <c r="G17" s="303"/>
      <c r="H17" s="303"/>
      <c r="I17" s="303"/>
      <c r="J17" s="303"/>
      <c r="K17" s="303"/>
      <c r="L17" s="303"/>
      <c r="M17" s="303"/>
      <c r="N17" s="303"/>
      <c r="O17" s="303"/>
      <c r="P17" s="303"/>
      <c r="Q17" s="303"/>
    </row>
    <row r="18" spans="2:17" x14ac:dyDescent="0.2">
      <c r="C18" s="47"/>
      <c r="D18" s="48"/>
    </row>
    <row r="19" spans="2:17" x14ac:dyDescent="0.2">
      <c r="B19" s="49"/>
      <c r="C19" s="47"/>
    </row>
    <row r="20" spans="2:17" x14ac:dyDescent="0.2">
      <c r="C20" s="47"/>
      <c r="D20" s="48"/>
    </row>
    <row r="22" spans="2:17" ht="13.5" x14ac:dyDescent="0.3">
      <c r="C22" s="47"/>
    </row>
    <row r="23" spans="2:17" x14ac:dyDescent="0.2">
      <c r="C23" s="47"/>
    </row>
    <row r="24" spans="2:17" x14ac:dyDescent="0.2">
      <c r="C24" s="47"/>
    </row>
  </sheetData>
  <sheetProtection password="CDAE" sheet="1" objects="1" scenarios="1" formatCells="0" formatColumns="0" formatRows="0"/>
  <mergeCells count="2">
    <mergeCell ref="B5:P5"/>
    <mergeCell ref="E17:Q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zoomScaleNormal="100" workbookViewId="0"/>
  </sheetViews>
  <sheetFormatPr defaultColWidth="9" defaultRowHeight="12.75" x14ac:dyDescent="0.2"/>
  <cols>
    <col min="1" max="1" width="1.625" style="4" customWidth="1"/>
    <col min="2" max="17" width="10.625" style="4" customWidth="1"/>
    <col min="18" max="16384" width="9" style="4"/>
  </cols>
  <sheetData>
    <row r="2" spans="2:17" ht="19.5" x14ac:dyDescent="0.25">
      <c r="B2" s="26" t="s">
        <v>25</v>
      </c>
    </row>
    <row r="3" spans="2:17" ht="14.25" x14ac:dyDescent="0.2">
      <c r="B3" s="28"/>
    </row>
    <row r="4" spans="2:17" ht="14.25" x14ac:dyDescent="0.2">
      <c r="B4" s="28"/>
    </row>
    <row r="5" spans="2:17" ht="18" x14ac:dyDescent="0.2">
      <c r="B5" s="29" t="s">
        <v>16</v>
      </c>
      <c r="C5" s="5"/>
      <c r="D5" s="5"/>
      <c r="E5" s="5"/>
      <c r="F5" s="5"/>
      <c r="G5" s="5"/>
      <c r="H5" s="5"/>
      <c r="I5" s="5"/>
      <c r="J5" s="5"/>
      <c r="K5" s="5"/>
      <c r="L5" s="5"/>
      <c r="M5" s="5"/>
      <c r="N5" s="5"/>
      <c r="O5" s="5"/>
      <c r="P5" s="5"/>
      <c r="Q5" s="7"/>
    </row>
    <row r="6" spans="2:17" s="6" customFormat="1" ht="15" x14ac:dyDescent="0.2"/>
    <row r="7" spans="2:17" s="6" customFormat="1" ht="15" x14ac:dyDescent="0.2">
      <c r="B7" s="304" t="s">
        <v>437</v>
      </c>
      <c r="C7" s="304"/>
      <c r="D7" s="304"/>
      <c r="E7" s="304"/>
      <c r="F7" s="304"/>
      <c r="G7" s="304"/>
      <c r="H7" s="304"/>
      <c r="I7" s="304"/>
      <c r="J7" s="304"/>
      <c r="K7" s="304"/>
      <c r="L7" s="304"/>
      <c r="M7" s="304"/>
      <c r="N7" s="304"/>
      <c r="O7" s="304"/>
      <c r="P7" s="304"/>
    </row>
    <row r="8" spans="2:17" s="6" customFormat="1" ht="15" x14ac:dyDescent="0.2"/>
    <row r="9" spans="2:17" s="6" customFormat="1" ht="15" x14ac:dyDescent="0.2">
      <c r="B9" s="304" t="s">
        <v>450</v>
      </c>
      <c r="C9" s="304"/>
      <c r="D9" s="304"/>
      <c r="E9" s="304"/>
      <c r="F9" s="304"/>
      <c r="G9" s="304"/>
      <c r="H9" s="304"/>
      <c r="I9" s="304"/>
      <c r="J9" s="304"/>
      <c r="K9" s="304"/>
      <c r="L9" s="304"/>
      <c r="M9" s="304"/>
      <c r="N9" s="304"/>
      <c r="O9" s="304"/>
      <c r="P9" s="304"/>
    </row>
    <row r="10" spans="2:17" s="6" customFormat="1" ht="15" x14ac:dyDescent="0.2"/>
    <row r="11" spans="2:17" s="6" customFormat="1" ht="15" x14ac:dyDescent="0.2">
      <c r="B11" s="304" t="s">
        <v>478</v>
      </c>
      <c r="C11" s="304"/>
      <c r="D11" s="304"/>
      <c r="E11" s="304"/>
      <c r="F11" s="304"/>
      <c r="G11" s="304"/>
      <c r="H11" s="304"/>
      <c r="I11" s="304"/>
      <c r="J11" s="304"/>
      <c r="K11" s="304"/>
      <c r="L11" s="304"/>
      <c r="M11" s="304"/>
      <c r="N11" s="304"/>
      <c r="O11" s="304"/>
      <c r="P11" s="304"/>
    </row>
    <row r="12" spans="2:17" s="6" customFormat="1" ht="15" x14ac:dyDescent="0.2"/>
    <row r="13" spans="2:17" s="6" customFormat="1" ht="15" x14ac:dyDescent="0.2">
      <c r="B13" s="304" t="s">
        <v>500</v>
      </c>
      <c r="C13" s="304"/>
      <c r="D13" s="304"/>
      <c r="E13" s="304"/>
      <c r="F13" s="304"/>
      <c r="G13" s="304"/>
      <c r="H13" s="304"/>
      <c r="I13" s="304"/>
      <c r="J13" s="304"/>
      <c r="K13" s="304"/>
      <c r="L13" s="304"/>
      <c r="M13" s="304"/>
      <c r="N13" s="304"/>
      <c r="O13" s="304"/>
      <c r="P13" s="304"/>
    </row>
    <row r="14" spans="2:17" s="6" customFormat="1" ht="15" x14ac:dyDescent="0.2"/>
    <row r="15" spans="2:17" x14ac:dyDescent="0.2">
      <c r="B15" s="8"/>
    </row>
    <row r="17" spans="2:2" x14ac:dyDescent="0.2">
      <c r="B17" s="8"/>
    </row>
    <row r="19" spans="2:2" x14ac:dyDescent="0.2">
      <c r="B19" s="8"/>
    </row>
  </sheetData>
  <mergeCells count="4">
    <mergeCell ref="B7:P7"/>
    <mergeCell ref="B9:P9"/>
    <mergeCell ref="B11:P11"/>
    <mergeCell ref="B13:P13"/>
  </mergeCells>
  <hyperlinks>
    <hyperlink ref="B7" location="'PT19-appl human skin &amp; garments'!A1" display="Exposure scenario for insect repellents applied to human skin and garments (ESD § 3.1)"/>
    <hyperlink ref="B9" location="'PT19-application on animal skin'!A1" display="Exposure scenario for insect repellents applied on animal skin (ESD § 3.2)"/>
    <hyperlink ref="B11" location="'PT19-env of humans &amp; animals'!A1" display="Exposure scenario for insect repellents in the environment of humans and animals (ESD § 3.3)"/>
    <hyperlink ref="B13" location="'PT19-factory-treated textiles'!A1" display="Exposure scenario for insect repellents used for factory-treated textiles (ESD § 3.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49"/>
  <sheetViews>
    <sheetView zoomScaleNormal="100" workbookViewId="0"/>
  </sheetViews>
  <sheetFormatPr defaultColWidth="8.75" defaultRowHeight="12.75" x14ac:dyDescent="0.2"/>
  <cols>
    <col min="1" max="1" width="1.625" style="52" customWidth="1"/>
    <col min="2" max="2" width="20.625" style="53" customWidth="1"/>
    <col min="3" max="3" width="30.625" style="159" customWidth="1"/>
    <col min="4" max="4" width="1.625" style="53" customWidth="1"/>
    <col min="5" max="5" width="15.625" style="197" customWidth="1"/>
    <col min="6" max="6" width="15.625" style="53" customWidth="1"/>
    <col min="7" max="8" width="10.625" style="53" customWidth="1"/>
    <col min="9" max="9" width="50.625" style="53" customWidth="1"/>
    <col min="10" max="11" width="15.625" style="52" customWidth="1"/>
    <col min="12" max="60" width="8.75" style="52"/>
    <col min="61" max="16384" width="8.75" style="53"/>
  </cols>
  <sheetData>
    <row r="1" spans="1:102" x14ac:dyDescent="0.2">
      <c r="A1" s="50"/>
      <c r="B1" s="50"/>
      <c r="C1" s="79"/>
      <c r="D1" s="50"/>
      <c r="E1" s="62"/>
      <c r="F1" s="50"/>
      <c r="G1" s="50"/>
      <c r="H1" s="50"/>
      <c r="I1" s="50"/>
      <c r="J1" s="50"/>
      <c r="K1" s="50"/>
      <c r="L1" s="50"/>
    </row>
    <row r="2" spans="1:102" ht="20.25" x14ac:dyDescent="0.2">
      <c r="A2" s="50"/>
      <c r="B2" s="161" t="s">
        <v>25</v>
      </c>
      <c r="C2" s="81"/>
      <c r="D2" s="162"/>
      <c r="E2" s="163"/>
      <c r="F2" s="50"/>
      <c r="G2" s="50"/>
      <c r="H2" s="50"/>
      <c r="I2" s="50"/>
      <c r="J2" s="50"/>
      <c r="K2" s="50"/>
      <c r="L2" s="50"/>
    </row>
    <row r="3" spans="1:102" ht="14.25" x14ac:dyDescent="0.2">
      <c r="A3" s="50"/>
      <c r="B3" s="164"/>
      <c r="C3" s="85"/>
      <c r="D3" s="165"/>
      <c r="E3" s="166"/>
      <c r="F3" s="50"/>
      <c r="G3" s="50"/>
      <c r="H3" s="50"/>
      <c r="I3" s="50"/>
      <c r="J3" s="50"/>
      <c r="K3" s="50"/>
      <c r="L3" s="50"/>
    </row>
    <row r="4" spans="1:102" ht="14.25" x14ac:dyDescent="0.2">
      <c r="A4" s="50"/>
      <c r="B4" s="164"/>
      <c r="C4" s="85"/>
      <c r="D4" s="165"/>
      <c r="E4" s="166"/>
      <c r="F4" s="50"/>
      <c r="G4" s="50"/>
      <c r="H4" s="50"/>
      <c r="I4" s="50"/>
      <c r="J4" s="50"/>
      <c r="K4" s="50"/>
      <c r="L4" s="50"/>
    </row>
    <row r="5" spans="1:102" ht="18" x14ac:dyDescent="0.2">
      <c r="A5" s="50"/>
      <c r="B5" s="88" t="s">
        <v>437</v>
      </c>
      <c r="C5" s="89"/>
      <c r="D5" s="90"/>
      <c r="E5" s="91"/>
      <c r="F5" s="167"/>
      <c r="G5" s="167"/>
      <c r="H5" s="167"/>
      <c r="I5" s="168"/>
      <c r="J5" s="50"/>
      <c r="K5" s="50"/>
      <c r="L5" s="50"/>
    </row>
    <row r="6" spans="1:102" ht="15.75" thickBot="1" x14ac:dyDescent="0.25">
      <c r="A6" s="50"/>
      <c r="B6" s="51"/>
      <c r="C6" s="51"/>
      <c r="D6" s="51"/>
      <c r="E6" s="51"/>
      <c r="F6" s="51"/>
      <c r="G6" s="51"/>
      <c r="H6" s="51"/>
      <c r="I6" s="51"/>
      <c r="J6" s="51"/>
      <c r="K6" s="50"/>
      <c r="L6" s="50"/>
      <c r="M6" s="50"/>
      <c r="N6" s="50"/>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row>
    <row r="7" spans="1:102" ht="14.25" x14ac:dyDescent="0.2">
      <c r="A7" s="50"/>
      <c r="B7" s="54" t="s">
        <v>520</v>
      </c>
      <c r="C7" s="55"/>
      <c r="D7" s="55"/>
      <c r="E7" s="55"/>
      <c r="F7" s="55"/>
      <c r="G7" s="55"/>
      <c r="H7" s="55"/>
      <c r="I7" s="73"/>
      <c r="J7" s="62"/>
      <c r="K7" s="50"/>
      <c r="L7" s="57"/>
      <c r="M7" s="50"/>
      <c r="N7" s="50"/>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row>
    <row r="8" spans="1:102" s="70" customFormat="1" ht="14.25" x14ac:dyDescent="0.2">
      <c r="A8" s="67"/>
      <c r="B8" s="74"/>
      <c r="C8" s="68"/>
      <c r="D8" s="68"/>
      <c r="E8" s="68"/>
      <c r="F8" s="68"/>
      <c r="G8" s="68"/>
      <c r="H8" s="68"/>
      <c r="I8" s="75"/>
      <c r="J8" s="69"/>
      <c r="K8" s="67"/>
      <c r="L8" s="67"/>
      <c r="M8" s="67"/>
      <c r="N8" s="67"/>
    </row>
    <row r="9" spans="1:102" s="70" customFormat="1" ht="24.95" customHeight="1" x14ac:dyDescent="0.2">
      <c r="A9" s="67"/>
      <c r="B9" s="308" t="s">
        <v>438</v>
      </c>
      <c r="C9" s="309"/>
      <c r="D9" s="309"/>
      <c r="E9" s="309"/>
      <c r="F9" s="309"/>
      <c r="G9" s="309"/>
      <c r="H9" s="309"/>
      <c r="I9" s="310"/>
      <c r="J9" s="67"/>
      <c r="K9" s="67"/>
      <c r="L9" s="67"/>
      <c r="M9" s="67"/>
      <c r="N9" s="67"/>
    </row>
    <row r="10" spans="1:102" s="70" customFormat="1" ht="20.100000000000001" customHeight="1" x14ac:dyDescent="0.2">
      <c r="A10" s="67"/>
      <c r="B10" s="311" t="s">
        <v>521</v>
      </c>
      <c r="C10" s="312"/>
      <c r="D10" s="312"/>
      <c r="E10" s="312"/>
      <c r="F10" s="312"/>
      <c r="G10" s="312"/>
      <c r="H10" s="312"/>
      <c r="I10" s="313"/>
      <c r="J10" s="67"/>
      <c r="K10" s="67"/>
      <c r="L10" s="67"/>
      <c r="M10" s="67"/>
      <c r="N10" s="67"/>
    </row>
    <row r="11" spans="1:102" s="70" customFormat="1" ht="20.100000000000001" customHeight="1" x14ac:dyDescent="0.2">
      <c r="A11" s="67"/>
      <c r="B11" s="311" t="s">
        <v>522</v>
      </c>
      <c r="C11" s="312"/>
      <c r="D11" s="312"/>
      <c r="E11" s="312"/>
      <c r="F11" s="312"/>
      <c r="G11" s="312"/>
      <c r="H11" s="312"/>
      <c r="I11" s="313"/>
      <c r="J11" s="67"/>
      <c r="K11" s="67"/>
      <c r="L11" s="67"/>
      <c r="M11" s="67"/>
      <c r="N11" s="67"/>
    </row>
    <row r="12" spans="1:102" s="70" customFormat="1" ht="24.95" customHeight="1" x14ac:dyDescent="0.2">
      <c r="A12" s="67"/>
      <c r="B12" s="308" t="s">
        <v>449</v>
      </c>
      <c r="C12" s="309"/>
      <c r="D12" s="309"/>
      <c r="E12" s="309"/>
      <c r="F12" s="309"/>
      <c r="G12" s="309"/>
      <c r="H12" s="309"/>
      <c r="I12" s="310"/>
      <c r="J12" s="67"/>
      <c r="K12" s="67"/>
      <c r="L12" s="67"/>
      <c r="M12" s="67"/>
      <c r="N12" s="67"/>
    </row>
    <row r="13" spans="1:102" s="70" customFormat="1" ht="13.5" thickBot="1" x14ac:dyDescent="0.25">
      <c r="A13" s="67"/>
      <c r="B13" s="76"/>
      <c r="C13" s="77"/>
      <c r="D13" s="77"/>
      <c r="E13" s="77"/>
      <c r="F13" s="77"/>
      <c r="G13" s="77"/>
      <c r="H13" s="77"/>
      <c r="I13" s="78"/>
      <c r="J13" s="71"/>
      <c r="K13" s="67"/>
      <c r="L13" s="67"/>
      <c r="M13" s="67"/>
      <c r="N13" s="67"/>
    </row>
    <row r="14" spans="1:102" s="70" customFormat="1" x14ac:dyDescent="0.2">
      <c r="A14" s="67"/>
      <c r="B14" s="67"/>
      <c r="C14" s="67"/>
      <c r="D14" s="67"/>
      <c r="E14" s="67"/>
      <c r="F14" s="67"/>
      <c r="G14" s="67"/>
      <c r="H14" s="67"/>
      <c r="I14" s="67"/>
      <c r="J14" s="72"/>
      <c r="K14" s="67"/>
      <c r="L14" s="67"/>
      <c r="M14" s="67"/>
      <c r="N14" s="67"/>
    </row>
    <row r="15" spans="1:102" s="70" customFormat="1" ht="14.25" x14ac:dyDescent="0.2">
      <c r="A15" s="67"/>
      <c r="B15" s="95" t="s">
        <v>518</v>
      </c>
      <c r="C15" s="96"/>
      <c r="D15" s="97"/>
      <c r="E15" s="97"/>
      <c r="F15" s="97"/>
      <c r="G15" s="97"/>
      <c r="H15" s="97"/>
      <c r="I15" s="97"/>
      <c r="J15" s="67"/>
      <c r="K15" s="67"/>
      <c r="L15" s="67"/>
    </row>
    <row r="16" spans="1:102" s="52" customFormat="1" ht="30.75" customHeight="1" x14ac:dyDescent="0.2">
      <c r="B16" s="314" t="s">
        <v>519</v>
      </c>
      <c r="C16" s="314"/>
      <c r="D16" s="314"/>
      <c r="E16" s="314"/>
      <c r="F16" s="314"/>
      <c r="G16" s="314"/>
      <c r="H16" s="314"/>
      <c r="I16" s="314"/>
      <c r="J16" s="98"/>
      <c r="K16" s="98"/>
      <c r="L16" s="98"/>
    </row>
    <row r="17" spans="1:65" s="59" customFormat="1" x14ac:dyDescent="0.2">
      <c r="B17" s="99"/>
      <c r="C17" s="100"/>
      <c r="D17" s="99"/>
      <c r="E17" s="99"/>
      <c r="F17" s="99"/>
      <c r="G17" s="99"/>
      <c r="H17" s="99"/>
      <c r="I17" s="99"/>
      <c r="J17" s="98"/>
      <c r="K17" s="98"/>
      <c r="L17" s="98"/>
    </row>
    <row r="18" spans="1:65" ht="18" x14ac:dyDescent="0.2">
      <c r="A18" s="50"/>
      <c r="B18" s="101" t="s">
        <v>438</v>
      </c>
      <c r="C18" s="102"/>
      <c r="D18" s="169"/>
      <c r="E18" s="169"/>
      <c r="F18" s="50"/>
      <c r="G18" s="50"/>
      <c r="H18" s="50"/>
      <c r="I18" s="50"/>
      <c r="J18" s="50"/>
      <c r="BG18" s="53"/>
      <c r="BH18" s="53"/>
    </row>
    <row r="19" spans="1:65" ht="15" x14ac:dyDescent="0.2">
      <c r="A19" s="50"/>
      <c r="B19" s="104"/>
      <c r="C19" s="102"/>
      <c r="D19" s="169"/>
      <c r="E19" s="169"/>
      <c r="F19" s="50"/>
      <c r="G19" s="50"/>
      <c r="H19" s="50"/>
      <c r="I19" s="50"/>
      <c r="J19" s="50"/>
      <c r="BG19" s="53"/>
      <c r="BH19" s="53"/>
    </row>
    <row r="20" spans="1:65" ht="15" x14ac:dyDescent="0.2">
      <c r="A20" s="50"/>
      <c r="B20" s="170" t="s">
        <v>439</v>
      </c>
      <c r="C20" s="102"/>
      <c r="D20" s="169"/>
      <c r="E20" s="169"/>
      <c r="F20" s="50"/>
      <c r="G20" s="50"/>
      <c r="H20" s="50"/>
      <c r="I20" s="50"/>
      <c r="J20" s="50"/>
      <c r="BG20" s="53"/>
      <c r="BH20" s="53"/>
    </row>
    <row r="21" spans="1:65" ht="15" x14ac:dyDescent="0.2">
      <c r="A21" s="50"/>
      <c r="B21" s="67"/>
      <c r="C21" s="102"/>
      <c r="D21" s="169"/>
      <c r="E21" s="169"/>
      <c r="F21" s="50"/>
      <c r="G21" s="50"/>
      <c r="H21" s="50"/>
      <c r="I21" s="50"/>
      <c r="J21" s="50"/>
      <c r="BG21" s="53"/>
      <c r="BH21" s="53"/>
    </row>
    <row r="22" spans="1:65" x14ac:dyDescent="0.2">
      <c r="A22" s="50"/>
      <c r="B22" s="171" t="s">
        <v>19</v>
      </c>
      <c r="C22" s="107"/>
      <c r="D22" s="171"/>
      <c r="E22" s="58"/>
      <c r="F22" s="58"/>
      <c r="G22" s="58"/>
      <c r="H22" s="58"/>
      <c r="I22" s="61"/>
      <c r="AS22" s="53"/>
      <c r="AT22" s="53"/>
      <c r="AU22" s="53"/>
      <c r="AV22" s="53"/>
      <c r="AW22" s="53"/>
      <c r="AX22" s="53"/>
      <c r="AY22" s="53"/>
      <c r="AZ22" s="53"/>
      <c r="BA22" s="53"/>
      <c r="BB22" s="53"/>
      <c r="BC22" s="53"/>
      <c r="BD22" s="53"/>
      <c r="BE22" s="53"/>
      <c r="BF22" s="53"/>
      <c r="BG22" s="53"/>
      <c r="BH22" s="53"/>
    </row>
    <row r="23" spans="1:65" x14ac:dyDescent="0.2">
      <c r="A23" s="50"/>
      <c r="B23" s="67" t="s">
        <v>333</v>
      </c>
      <c r="C23" s="108"/>
      <c r="D23" s="172"/>
      <c r="E23" s="67"/>
      <c r="F23" s="67"/>
      <c r="G23" s="67"/>
      <c r="H23" s="67"/>
      <c r="I23" s="72"/>
      <c r="AS23" s="53"/>
      <c r="AT23" s="53"/>
      <c r="AU23" s="53"/>
      <c r="AV23" s="53"/>
      <c r="AW23" s="53"/>
      <c r="AX23" s="53"/>
      <c r="AY23" s="53"/>
      <c r="AZ23" s="53"/>
      <c r="BA23" s="53"/>
      <c r="BB23" s="53"/>
      <c r="BC23" s="53"/>
      <c r="BD23" s="53"/>
      <c r="BE23" s="53"/>
      <c r="BF23" s="53"/>
      <c r="BG23" s="53"/>
      <c r="BH23" s="53"/>
    </row>
    <row r="24" spans="1:65" x14ac:dyDescent="0.2">
      <c r="A24" s="50"/>
      <c r="B24" s="307" t="s">
        <v>202</v>
      </c>
      <c r="C24" s="307"/>
      <c r="D24" s="307"/>
      <c r="E24" s="307"/>
      <c r="F24" s="307"/>
      <c r="G24" s="307"/>
      <c r="H24" s="307"/>
      <c r="I24" s="307"/>
      <c r="J24" s="50"/>
      <c r="K24" s="50"/>
      <c r="L24" s="50"/>
      <c r="M24" s="50"/>
      <c r="N24" s="50"/>
      <c r="O24" s="50"/>
      <c r="P24" s="50"/>
      <c r="Q24" s="50"/>
      <c r="BI24" s="52"/>
      <c r="BJ24" s="52"/>
      <c r="BK24" s="52"/>
      <c r="BL24" s="52"/>
      <c r="BM24" s="52"/>
    </row>
    <row r="25" spans="1:65" x14ac:dyDescent="0.2">
      <c r="A25" s="50"/>
      <c r="B25" s="307" t="s">
        <v>339</v>
      </c>
      <c r="C25" s="307"/>
      <c r="D25" s="307"/>
      <c r="E25" s="307"/>
      <c r="F25" s="307"/>
      <c r="G25" s="307"/>
      <c r="H25" s="307"/>
      <c r="I25" s="307"/>
      <c r="J25" s="50"/>
      <c r="K25" s="50"/>
      <c r="L25" s="50"/>
      <c r="M25" s="50"/>
      <c r="N25" s="50"/>
      <c r="O25" s="50"/>
      <c r="P25" s="50"/>
      <c r="Q25" s="50"/>
      <c r="BI25" s="52"/>
      <c r="BJ25" s="52"/>
      <c r="BK25" s="52"/>
      <c r="BL25" s="52"/>
      <c r="BM25" s="52"/>
    </row>
    <row r="26" spans="1:65" s="52" customFormat="1" ht="15" x14ac:dyDescent="0.2">
      <c r="A26" s="50"/>
      <c r="C26" s="109"/>
      <c r="D26" s="110"/>
      <c r="E26" s="111"/>
      <c r="F26" s="173"/>
      <c r="G26" s="173"/>
      <c r="H26" s="173"/>
      <c r="I26" s="50"/>
      <c r="J26" s="50"/>
      <c r="K26" s="50"/>
      <c r="L26" s="50"/>
    </row>
    <row r="27" spans="1:65" ht="15" x14ac:dyDescent="0.2">
      <c r="A27" s="50"/>
      <c r="B27" s="113" t="s">
        <v>0</v>
      </c>
      <c r="C27" s="114"/>
      <c r="D27" s="113"/>
      <c r="E27" s="133"/>
      <c r="F27" s="133"/>
      <c r="G27" s="133"/>
      <c r="H27" s="133"/>
      <c r="I27" s="174"/>
      <c r="AS27" s="53"/>
      <c r="AT27" s="53"/>
      <c r="AU27" s="53"/>
      <c r="AV27" s="53"/>
      <c r="AW27" s="53"/>
      <c r="AX27" s="53"/>
      <c r="AY27" s="53"/>
      <c r="AZ27" s="53"/>
      <c r="BA27" s="53"/>
      <c r="BB27" s="53"/>
      <c r="BC27" s="53"/>
      <c r="BD27" s="53"/>
      <c r="BE27" s="53"/>
      <c r="BF27" s="53"/>
      <c r="BG27" s="53"/>
      <c r="BH27" s="53"/>
    </row>
    <row r="28" spans="1:65" x14ac:dyDescent="0.2">
      <c r="A28" s="50"/>
      <c r="B28" s="126"/>
      <c r="C28" s="118"/>
      <c r="D28" s="126"/>
      <c r="E28" s="126"/>
      <c r="F28" s="126"/>
      <c r="G28" s="126"/>
      <c r="H28" s="126"/>
      <c r="I28" s="130"/>
      <c r="AS28" s="53"/>
      <c r="AT28" s="53"/>
      <c r="AU28" s="53"/>
      <c r="AV28" s="53"/>
      <c r="AW28" s="53"/>
      <c r="AX28" s="53"/>
      <c r="AY28" s="53"/>
      <c r="AZ28" s="53"/>
      <c r="BA28" s="53"/>
      <c r="BB28" s="53"/>
      <c r="BC28" s="53"/>
      <c r="BD28" s="53"/>
      <c r="BE28" s="53"/>
      <c r="BF28" s="53"/>
      <c r="BG28" s="53"/>
      <c r="BH28" s="53"/>
    </row>
    <row r="29" spans="1:65" ht="15" x14ac:dyDescent="0.2">
      <c r="A29" s="50"/>
      <c r="B29" s="134" t="s">
        <v>2</v>
      </c>
      <c r="C29" s="121"/>
      <c r="D29" s="134"/>
      <c r="E29" s="135" t="s">
        <v>4</v>
      </c>
      <c r="F29" s="136" t="s">
        <v>7</v>
      </c>
      <c r="G29" s="136" t="s">
        <v>3</v>
      </c>
      <c r="H29" s="136" t="s">
        <v>11</v>
      </c>
      <c r="I29" s="135" t="s">
        <v>444</v>
      </c>
      <c r="AS29" s="53"/>
      <c r="AT29" s="53"/>
      <c r="AU29" s="53"/>
      <c r="AV29" s="53"/>
      <c r="AW29" s="53"/>
      <c r="AX29" s="53"/>
      <c r="AY29" s="53"/>
      <c r="AZ29" s="53"/>
      <c r="BA29" s="53"/>
      <c r="BB29" s="53"/>
      <c r="BC29" s="53"/>
      <c r="BD29" s="53"/>
      <c r="BE29" s="53"/>
      <c r="BF29" s="53"/>
      <c r="BG29" s="53"/>
      <c r="BH29" s="53"/>
    </row>
    <row r="30" spans="1:65" x14ac:dyDescent="0.2">
      <c r="A30" s="50"/>
      <c r="B30" s="124"/>
      <c r="C30" s="121"/>
      <c r="D30" s="134"/>
      <c r="E30" s="135"/>
      <c r="F30" s="136"/>
      <c r="G30" s="136"/>
      <c r="H30" s="136"/>
      <c r="I30" s="135"/>
      <c r="AS30" s="53"/>
      <c r="AT30" s="53"/>
      <c r="AU30" s="53"/>
      <c r="AV30" s="53"/>
      <c r="AW30" s="53"/>
      <c r="AX30" s="53"/>
      <c r="AY30" s="53"/>
      <c r="AZ30" s="53"/>
      <c r="BA30" s="53"/>
      <c r="BB30" s="53"/>
      <c r="BC30" s="53"/>
      <c r="BD30" s="53"/>
      <c r="BE30" s="53"/>
      <c r="BF30" s="53"/>
      <c r="BG30" s="53"/>
      <c r="BH30" s="53"/>
    </row>
    <row r="31" spans="1:65" ht="15" x14ac:dyDescent="0.2">
      <c r="A31" s="50"/>
      <c r="B31" s="306" t="s">
        <v>180</v>
      </c>
      <c r="C31" s="306"/>
      <c r="D31" s="175"/>
      <c r="E31" s="126" t="s">
        <v>181</v>
      </c>
      <c r="F31" s="127"/>
      <c r="G31" s="128" t="s">
        <v>182</v>
      </c>
      <c r="H31" s="128" t="s">
        <v>6</v>
      </c>
      <c r="I31" s="130"/>
      <c r="AS31" s="53"/>
      <c r="AT31" s="53"/>
      <c r="AU31" s="53"/>
      <c r="AV31" s="53"/>
      <c r="AW31" s="53"/>
      <c r="AX31" s="53"/>
      <c r="AY31" s="53"/>
      <c r="AZ31" s="53"/>
      <c r="BA31" s="53"/>
      <c r="BB31" s="53"/>
      <c r="BC31" s="53"/>
      <c r="BD31" s="53"/>
      <c r="BE31" s="53"/>
      <c r="BF31" s="53"/>
      <c r="BG31" s="53"/>
      <c r="BH31" s="53"/>
    </row>
    <row r="32" spans="1:65" s="52" customFormat="1" x14ac:dyDescent="0.2">
      <c r="B32" s="124"/>
      <c r="C32" s="118"/>
      <c r="D32" s="129"/>
      <c r="E32" s="130"/>
      <c r="F32" s="128"/>
      <c r="G32" s="128"/>
      <c r="H32" s="128"/>
      <c r="I32" s="130"/>
    </row>
    <row r="33" spans="1:45" s="52" customFormat="1" ht="14.25" x14ac:dyDescent="0.2">
      <c r="B33" s="306" t="s">
        <v>183</v>
      </c>
      <c r="C33" s="306"/>
      <c r="D33" s="129"/>
      <c r="E33" s="130" t="s">
        <v>184</v>
      </c>
      <c r="F33" s="128">
        <v>0.1</v>
      </c>
      <c r="G33" s="128" t="s">
        <v>5</v>
      </c>
      <c r="H33" s="128" t="s">
        <v>13</v>
      </c>
      <c r="I33" s="131"/>
    </row>
    <row r="34" spans="1:45" s="52" customFormat="1" x14ac:dyDescent="0.2">
      <c r="B34" s="124"/>
      <c r="C34" s="118"/>
      <c r="D34" s="124"/>
      <c r="E34" s="129"/>
      <c r="F34" s="128"/>
      <c r="G34" s="128"/>
      <c r="H34" s="128"/>
      <c r="I34" s="131"/>
    </row>
    <row r="35" spans="1:45" s="52" customFormat="1" ht="15" x14ac:dyDescent="0.2">
      <c r="B35" s="306" t="s">
        <v>188</v>
      </c>
      <c r="C35" s="306"/>
      <c r="D35" s="129"/>
      <c r="E35" s="130" t="s">
        <v>186</v>
      </c>
      <c r="F35" s="128">
        <v>2E-3</v>
      </c>
      <c r="G35" s="128" t="s">
        <v>5</v>
      </c>
      <c r="H35" s="128" t="s">
        <v>13</v>
      </c>
      <c r="I35" s="131"/>
    </row>
    <row r="36" spans="1:45" s="52" customFormat="1" x14ac:dyDescent="0.2">
      <c r="B36" s="124"/>
      <c r="C36" s="118"/>
      <c r="D36" s="124"/>
      <c r="E36" s="129"/>
      <c r="F36" s="130"/>
      <c r="G36" s="128"/>
      <c r="H36" s="128"/>
      <c r="I36" s="128"/>
    </row>
    <row r="37" spans="1:45" s="52" customFormat="1" ht="14.25" x14ac:dyDescent="0.2">
      <c r="B37" s="124" t="s">
        <v>335</v>
      </c>
      <c r="C37" s="118"/>
      <c r="D37" s="124"/>
      <c r="E37" s="129" t="s">
        <v>190</v>
      </c>
      <c r="F37" s="128">
        <v>0</v>
      </c>
      <c r="G37" s="128" t="s">
        <v>5</v>
      </c>
      <c r="H37" s="128" t="s">
        <v>13</v>
      </c>
      <c r="I37" s="128"/>
    </row>
    <row r="38" spans="1:45" s="52" customFormat="1" x14ac:dyDescent="0.2">
      <c r="B38" s="124"/>
      <c r="C38" s="118"/>
      <c r="D38" s="124"/>
      <c r="E38" s="129"/>
      <c r="F38" s="128"/>
      <c r="G38" s="128"/>
      <c r="H38" s="128"/>
      <c r="I38" s="128"/>
    </row>
    <row r="39" spans="1:45" s="52" customFormat="1" ht="14.25" x14ac:dyDescent="0.2">
      <c r="B39" s="306" t="s">
        <v>336</v>
      </c>
      <c r="C39" s="306"/>
      <c r="D39" s="124"/>
      <c r="E39" s="129" t="s">
        <v>337</v>
      </c>
      <c r="F39" s="128">
        <v>0</v>
      </c>
      <c r="G39" s="128" t="s">
        <v>5</v>
      </c>
      <c r="H39" s="128" t="s">
        <v>13</v>
      </c>
      <c r="I39" s="128"/>
    </row>
    <row r="40" spans="1:45" s="52" customFormat="1" x14ac:dyDescent="0.2">
      <c r="B40" s="124"/>
      <c r="C40" s="118"/>
      <c r="D40" s="124"/>
      <c r="E40" s="129"/>
      <c r="F40" s="130"/>
      <c r="G40" s="128"/>
      <c r="H40" s="128"/>
      <c r="I40" s="128"/>
    </row>
    <row r="41" spans="1:45" s="52" customFormat="1" ht="14.25" x14ac:dyDescent="0.2">
      <c r="B41" s="306" t="s">
        <v>191</v>
      </c>
      <c r="C41" s="306"/>
      <c r="D41" s="131"/>
      <c r="E41" s="130" t="s">
        <v>192</v>
      </c>
      <c r="F41" s="198">
        <f>1-(F4_air-F4_skin)</f>
        <v>1</v>
      </c>
      <c r="G41" s="128" t="s">
        <v>5</v>
      </c>
      <c r="H41" s="128" t="s">
        <v>338</v>
      </c>
      <c r="I41" s="130" t="s">
        <v>516</v>
      </c>
    </row>
    <row r="42" spans="1:45" s="52" customFormat="1" x14ac:dyDescent="0.2">
      <c r="B42" s="124"/>
      <c r="C42" s="118"/>
      <c r="D42" s="131"/>
      <c r="E42" s="130"/>
      <c r="F42" s="128"/>
      <c r="G42" s="128"/>
      <c r="H42" s="128"/>
      <c r="I42" s="131"/>
    </row>
    <row r="43" spans="1:45" s="52" customFormat="1" ht="15" x14ac:dyDescent="0.2">
      <c r="B43" s="306" t="s">
        <v>194</v>
      </c>
      <c r="C43" s="306"/>
      <c r="D43" s="131"/>
      <c r="E43" s="130" t="s">
        <v>195</v>
      </c>
      <c r="F43" s="128">
        <v>91</v>
      </c>
      <c r="G43" s="132" t="s">
        <v>196</v>
      </c>
      <c r="H43" s="128" t="s">
        <v>13</v>
      </c>
      <c r="I43" s="131"/>
    </row>
    <row r="44" spans="1:45" s="52" customFormat="1" x14ac:dyDescent="0.2">
      <c r="B44" s="124"/>
      <c r="C44" s="118"/>
      <c r="D44" s="124"/>
      <c r="E44" s="129"/>
      <c r="F44" s="130"/>
      <c r="G44" s="128"/>
      <c r="H44" s="132"/>
      <c r="I44" s="128"/>
    </row>
    <row r="45" spans="1:45" s="52" customFormat="1" x14ac:dyDescent="0.2">
      <c r="B45" s="124"/>
      <c r="C45" s="118"/>
      <c r="D45" s="124"/>
      <c r="E45" s="129"/>
      <c r="F45" s="130"/>
      <c r="G45" s="128"/>
      <c r="H45" s="128"/>
      <c r="I45" s="128"/>
    </row>
    <row r="46" spans="1:45" s="53" customFormat="1" ht="15" x14ac:dyDescent="0.2">
      <c r="A46" s="50"/>
      <c r="B46" s="113" t="s">
        <v>23</v>
      </c>
      <c r="C46" s="114"/>
      <c r="D46" s="113"/>
      <c r="E46" s="113"/>
      <c r="F46" s="133"/>
      <c r="G46" s="133"/>
      <c r="H46" s="133"/>
      <c r="I46" s="133"/>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row>
    <row r="47" spans="1:45" s="53" customFormat="1" x14ac:dyDescent="0.2">
      <c r="A47" s="50"/>
      <c r="B47" s="126"/>
      <c r="C47" s="118"/>
      <c r="D47" s="126"/>
      <c r="E47" s="126"/>
      <c r="F47" s="126"/>
      <c r="G47" s="126"/>
      <c r="H47" s="126"/>
      <c r="I47" s="126"/>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row>
    <row r="48" spans="1:45" s="53" customFormat="1" ht="15" x14ac:dyDescent="0.2">
      <c r="A48" s="50"/>
      <c r="B48" s="134" t="s">
        <v>2</v>
      </c>
      <c r="C48" s="121"/>
      <c r="D48" s="134"/>
      <c r="E48" s="135" t="s">
        <v>4</v>
      </c>
      <c r="F48" s="136" t="s">
        <v>7</v>
      </c>
      <c r="G48" s="136" t="s">
        <v>3</v>
      </c>
      <c r="H48" s="136" t="s">
        <v>11</v>
      </c>
      <c r="I48" s="135" t="s">
        <v>444</v>
      </c>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row>
    <row r="49" spans="1:45" s="53" customFormat="1" x14ac:dyDescent="0.2">
      <c r="A49" s="50"/>
      <c r="B49" s="137"/>
      <c r="C49" s="138"/>
      <c r="D49" s="137"/>
      <c r="E49" s="137"/>
      <c r="F49" s="137"/>
      <c r="G49" s="137"/>
      <c r="H49" s="137"/>
      <c r="I49" s="130"/>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row>
    <row r="50" spans="1:45" s="52" customFormat="1" ht="15" x14ac:dyDescent="0.2">
      <c r="A50" s="50"/>
      <c r="B50" s="306" t="s">
        <v>197</v>
      </c>
      <c r="C50" s="306"/>
      <c r="D50" s="306"/>
      <c r="E50" s="129" t="s">
        <v>185</v>
      </c>
      <c r="F50" s="198" t="str">
        <f>IF(TONNAGE&gt;0,Fprodvolreg*TONNAGE,"??")</f>
        <v>??</v>
      </c>
      <c r="G50" s="128" t="s">
        <v>182</v>
      </c>
      <c r="H50" s="128" t="s">
        <v>8</v>
      </c>
      <c r="I50" s="139" t="s">
        <v>198</v>
      </c>
    </row>
    <row r="51" spans="1:45" s="52" customFormat="1" x14ac:dyDescent="0.2">
      <c r="A51" s="50"/>
      <c r="B51" s="129"/>
      <c r="C51" s="118"/>
      <c r="D51" s="124"/>
      <c r="E51" s="129"/>
      <c r="F51" s="129"/>
      <c r="G51" s="126"/>
      <c r="H51" s="128"/>
      <c r="I51" s="128"/>
    </row>
    <row r="52" spans="1:45" s="53" customFormat="1" x14ac:dyDescent="0.2">
      <c r="A52" s="50"/>
      <c r="B52" s="129"/>
      <c r="C52" s="118"/>
      <c r="D52" s="129"/>
      <c r="E52" s="129"/>
      <c r="F52" s="126"/>
      <c r="G52" s="126"/>
      <c r="H52" s="126"/>
      <c r="I52" s="126"/>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row>
    <row r="53" spans="1:45" s="53" customFormat="1" ht="15" x14ac:dyDescent="0.2">
      <c r="A53" s="50"/>
      <c r="B53" s="113" t="s">
        <v>1</v>
      </c>
      <c r="C53" s="114"/>
      <c r="D53" s="113"/>
      <c r="E53" s="113"/>
      <c r="F53" s="133"/>
      <c r="G53" s="133"/>
      <c r="H53" s="133"/>
      <c r="I53" s="133"/>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row>
    <row r="54" spans="1:45" s="53" customFormat="1" x14ac:dyDescent="0.2">
      <c r="A54" s="50"/>
      <c r="B54" s="126"/>
      <c r="C54" s="118"/>
      <c r="D54" s="126"/>
      <c r="E54" s="126"/>
      <c r="F54" s="126"/>
      <c r="G54" s="126"/>
      <c r="H54" s="126"/>
      <c r="I54" s="126"/>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row>
    <row r="55" spans="1:45" s="53" customFormat="1" ht="15" x14ac:dyDescent="0.2">
      <c r="A55" s="50"/>
      <c r="B55" s="134" t="s">
        <v>2</v>
      </c>
      <c r="C55" s="121"/>
      <c r="D55" s="134"/>
      <c r="E55" s="135" t="s">
        <v>4</v>
      </c>
      <c r="F55" s="136" t="s">
        <v>7</v>
      </c>
      <c r="G55" s="136" t="s">
        <v>3</v>
      </c>
      <c r="H55" s="136" t="s">
        <v>11</v>
      </c>
      <c r="I55" s="135" t="s">
        <v>444</v>
      </c>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row>
    <row r="56" spans="1:45" s="53" customFormat="1" x14ac:dyDescent="0.2">
      <c r="A56" s="50"/>
      <c r="B56" s="137"/>
      <c r="C56" s="138"/>
      <c r="D56" s="137"/>
      <c r="E56" s="137"/>
      <c r="F56" s="137"/>
      <c r="G56" s="137"/>
      <c r="H56" s="137"/>
      <c r="I56" s="130"/>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row>
    <row r="57" spans="1:45" s="52" customFormat="1" ht="28.5" x14ac:dyDescent="0.2">
      <c r="A57" s="50"/>
      <c r="B57" s="306" t="s">
        <v>86</v>
      </c>
      <c r="C57" s="306"/>
      <c r="D57" s="306"/>
      <c r="E57" s="129" t="s">
        <v>199</v>
      </c>
      <c r="F57" s="199" t="str">
        <f>IF(ISNUMBER(TONNAGEreg),TONNAGEreg*1000*Fmainsource4*F4_water/Temission4,"??")</f>
        <v>??</v>
      </c>
      <c r="G57" s="128" t="s">
        <v>22</v>
      </c>
      <c r="H57" s="128" t="s">
        <v>8</v>
      </c>
      <c r="I57" s="140" t="s">
        <v>200</v>
      </c>
    </row>
    <row r="58" spans="1:45" s="52" customFormat="1" x14ac:dyDescent="0.2">
      <c r="A58" s="50"/>
      <c r="B58" s="129"/>
      <c r="C58" s="118"/>
      <c r="D58" s="124"/>
      <c r="E58" s="129"/>
      <c r="F58" s="129"/>
      <c r="G58" s="126"/>
      <c r="H58" s="128"/>
      <c r="I58" s="128"/>
    </row>
    <row r="59" spans="1:45" s="52" customFormat="1" x14ac:dyDescent="0.2">
      <c r="C59" s="109"/>
      <c r="G59" s="70"/>
      <c r="H59" s="70"/>
      <c r="I59" s="176"/>
    </row>
    <row r="60" spans="1:45" s="52" customFormat="1" x14ac:dyDescent="0.2">
      <c r="B60" s="177" t="s">
        <v>12</v>
      </c>
      <c r="C60" s="142"/>
      <c r="F60" s="178"/>
      <c r="G60" s="179"/>
      <c r="H60" s="70"/>
      <c r="I60" s="176"/>
    </row>
    <row r="61" spans="1:45" s="52" customFormat="1" x14ac:dyDescent="0.2">
      <c r="B61" s="177" t="s">
        <v>334</v>
      </c>
      <c r="C61" s="142"/>
      <c r="F61" s="178"/>
      <c r="G61" s="179"/>
      <c r="H61" s="70"/>
      <c r="I61" s="176"/>
    </row>
    <row r="62" spans="1:45" s="52" customFormat="1" x14ac:dyDescent="0.2">
      <c r="B62" s="177"/>
      <c r="C62" s="109"/>
      <c r="G62" s="180"/>
      <c r="H62" s="70"/>
      <c r="I62" s="176"/>
    </row>
    <row r="63" spans="1:45" s="52" customFormat="1" x14ac:dyDescent="0.2">
      <c r="B63" s="67"/>
      <c r="C63" s="109"/>
      <c r="G63" s="180"/>
      <c r="H63" s="70"/>
      <c r="I63" s="176"/>
    </row>
    <row r="64" spans="1:45" s="52" customFormat="1" ht="15" x14ac:dyDescent="0.2">
      <c r="B64" s="170" t="s">
        <v>445</v>
      </c>
      <c r="C64" s="102"/>
      <c r="G64" s="180"/>
      <c r="H64" s="70"/>
      <c r="I64" s="176"/>
    </row>
    <row r="65" spans="1:65" s="52" customFormat="1" ht="15" x14ac:dyDescent="0.2">
      <c r="B65" s="181"/>
      <c r="C65" s="102"/>
      <c r="G65" s="180"/>
      <c r="H65" s="70"/>
      <c r="I65" s="176"/>
    </row>
    <row r="66" spans="1:65" x14ac:dyDescent="0.2">
      <c r="A66" s="50"/>
      <c r="B66" s="171" t="s">
        <v>19</v>
      </c>
      <c r="C66" s="107"/>
      <c r="D66" s="171"/>
      <c r="E66" s="58"/>
      <c r="F66" s="58"/>
      <c r="G66" s="58"/>
      <c r="H66" s="58"/>
      <c r="I66" s="61"/>
      <c r="AS66" s="53"/>
      <c r="AT66" s="53"/>
      <c r="AU66" s="53"/>
      <c r="AV66" s="53"/>
      <c r="AW66" s="53"/>
      <c r="AX66" s="53"/>
      <c r="AY66" s="53"/>
      <c r="AZ66" s="53"/>
      <c r="BA66" s="53"/>
      <c r="BB66" s="53"/>
      <c r="BC66" s="53"/>
      <c r="BD66" s="53"/>
      <c r="BE66" s="53"/>
      <c r="BF66" s="53"/>
      <c r="BG66" s="53"/>
      <c r="BH66" s="53"/>
    </row>
    <row r="67" spans="1:65" x14ac:dyDescent="0.2">
      <c r="A67" s="50"/>
      <c r="B67" s="67" t="s">
        <v>392</v>
      </c>
      <c r="C67" s="108"/>
      <c r="D67" s="172"/>
      <c r="E67" s="67"/>
      <c r="F67" s="67"/>
      <c r="G67" s="67"/>
      <c r="H67" s="67"/>
      <c r="I67" s="72"/>
      <c r="AS67" s="53"/>
      <c r="AT67" s="53"/>
      <c r="AU67" s="53"/>
      <c r="AV67" s="53"/>
      <c r="AW67" s="53"/>
      <c r="AX67" s="53"/>
      <c r="AY67" s="53"/>
      <c r="AZ67" s="53"/>
      <c r="BA67" s="53"/>
      <c r="BB67" s="53"/>
      <c r="BC67" s="53"/>
      <c r="BD67" s="53"/>
      <c r="BE67" s="53"/>
      <c r="BF67" s="53"/>
      <c r="BG67" s="53"/>
      <c r="BH67" s="53"/>
    </row>
    <row r="68" spans="1:65" x14ac:dyDescent="0.2">
      <c r="A68" s="50"/>
      <c r="B68" s="67" t="s">
        <v>394</v>
      </c>
      <c r="C68" s="108"/>
      <c r="D68" s="172"/>
      <c r="E68" s="67"/>
      <c r="F68" s="67"/>
      <c r="G68" s="67"/>
      <c r="H68" s="67"/>
      <c r="I68" s="72"/>
      <c r="AS68" s="53"/>
      <c r="AT68" s="53"/>
      <c r="AU68" s="53"/>
      <c r="AV68" s="53"/>
      <c r="AW68" s="53"/>
      <c r="AX68" s="53"/>
      <c r="AY68" s="53"/>
      <c r="AZ68" s="53"/>
      <c r="BA68" s="53"/>
      <c r="BB68" s="53"/>
      <c r="BC68" s="53"/>
      <c r="BD68" s="53"/>
      <c r="BE68" s="53"/>
      <c r="BF68" s="53"/>
      <c r="BG68" s="53"/>
      <c r="BH68" s="53"/>
    </row>
    <row r="69" spans="1:65" x14ac:dyDescent="0.2">
      <c r="A69" s="50"/>
      <c r="B69" s="67" t="s">
        <v>393</v>
      </c>
      <c r="C69" s="108"/>
      <c r="D69" s="172"/>
      <c r="E69" s="67"/>
      <c r="F69" s="67"/>
      <c r="G69" s="67"/>
      <c r="H69" s="67"/>
      <c r="I69" s="72"/>
      <c r="AS69" s="53"/>
      <c r="AT69" s="53"/>
      <c r="AU69" s="53"/>
      <c r="AV69" s="53"/>
      <c r="AW69" s="53"/>
      <c r="AX69" s="53"/>
      <c r="AY69" s="53"/>
      <c r="AZ69" s="53"/>
      <c r="BA69" s="53"/>
      <c r="BB69" s="53"/>
      <c r="BC69" s="53"/>
      <c r="BD69" s="53"/>
      <c r="BE69" s="53"/>
      <c r="BF69" s="53"/>
      <c r="BG69" s="53"/>
      <c r="BH69" s="53"/>
    </row>
    <row r="70" spans="1:65" ht="14.25" x14ac:dyDescent="0.2">
      <c r="A70" s="50"/>
      <c r="B70" s="67" t="s">
        <v>440</v>
      </c>
      <c r="C70" s="108"/>
      <c r="D70" s="172"/>
      <c r="E70" s="67"/>
      <c r="F70" s="67"/>
      <c r="G70" s="67"/>
      <c r="H70" s="67"/>
      <c r="I70" s="72"/>
      <c r="AS70" s="53"/>
      <c r="AT70" s="53"/>
      <c r="AU70" s="53"/>
      <c r="AV70" s="53"/>
      <c r="AW70" s="53"/>
      <c r="AX70" s="53"/>
      <c r="AY70" s="53"/>
      <c r="AZ70" s="53"/>
      <c r="BA70" s="53"/>
      <c r="BB70" s="53"/>
      <c r="BC70" s="53"/>
      <c r="BD70" s="53"/>
      <c r="BE70" s="53"/>
      <c r="BF70" s="53"/>
      <c r="BG70" s="53"/>
      <c r="BH70" s="53"/>
    </row>
    <row r="71" spans="1:65" x14ac:dyDescent="0.2">
      <c r="A71" s="50"/>
      <c r="B71" s="307" t="s">
        <v>441</v>
      </c>
      <c r="C71" s="307"/>
      <c r="D71" s="307"/>
      <c r="E71" s="307"/>
      <c r="F71" s="307"/>
      <c r="G71" s="307"/>
      <c r="H71" s="307"/>
      <c r="I71" s="307"/>
      <c r="J71" s="50"/>
      <c r="K71" s="50"/>
      <c r="L71" s="50"/>
      <c r="M71" s="50"/>
      <c r="N71" s="50"/>
      <c r="O71" s="50"/>
      <c r="P71" s="50"/>
      <c r="Q71" s="50"/>
      <c r="BI71" s="52"/>
      <c r="BJ71" s="52"/>
      <c r="BK71" s="52"/>
      <c r="BL71" s="52"/>
      <c r="BM71" s="52"/>
    </row>
    <row r="72" spans="1:65" ht="14.25" x14ac:dyDescent="0.2">
      <c r="A72" s="50"/>
      <c r="B72" s="67" t="s">
        <v>442</v>
      </c>
      <c r="C72" s="147"/>
      <c r="D72" s="67"/>
      <c r="E72" s="67"/>
      <c r="F72" s="67"/>
      <c r="G72" s="67"/>
      <c r="H72" s="67"/>
      <c r="I72" s="71"/>
      <c r="J72" s="50"/>
      <c r="K72" s="50"/>
      <c r="L72" s="50"/>
      <c r="M72" s="50"/>
      <c r="N72" s="50"/>
      <c r="O72" s="50"/>
      <c r="P72" s="50"/>
      <c r="Q72" s="50"/>
      <c r="BI72" s="52"/>
      <c r="BJ72" s="52"/>
      <c r="BK72" s="52"/>
      <c r="BL72" s="52"/>
      <c r="BM72" s="52"/>
    </row>
    <row r="73" spans="1:65" ht="12.75" customHeight="1" x14ac:dyDescent="0.2">
      <c r="A73" s="50"/>
      <c r="B73" s="307" t="s">
        <v>443</v>
      </c>
      <c r="C73" s="307"/>
      <c r="D73" s="307"/>
      <c r="E73" s="307"/>
      <c r="F73" s="307"/>
      <c r="G73" s="307"/>
      <c r="H73" s="307"/>
      <c r="I73" s="307"/>
      <c r="J73" s="50"/>
      <c r="K73" s="50"/>
      <c r="L73" s="50"/>
      <c r="M73" s="50"/>
      <c r="N73" s="50"/>
      <c r="O73" s="50"/>
      <c r="P73" s="50"/>
      <c r="Q73" s="50"/>
      <c r="BI73" s="52"/>
      <c r="BJ73" s="52"/>
      <c r="BK73" s="52"/>
      <c r="BL73" s="52"/>
      <c r="BM73" s="52"/>
    </row>
    <row r="74" spans="1:65" s="52" customFormat="1" ht="15" x14ac:dyDescent="0.2">
      <c r="A74" s="50"/>
      <c r="C74" s="109"/>
      <c r="D74" s="110"/>
      <c r="E74" s="111"/>
      <c r="F74" s="173"/>
      <c r="G74" s="173"/>
      <c r="H74" s="173"/>
      <c r="I74" s="50"/>
      <c r="J74" s="50"/>
      <c r="K74" s="50"/>
      <c r="L74" s="50"/>
    </row>
    <row r="75" spans="1:65" ht="15" x14ac:dyDescent="0.2">
      <c r="A75" s="50"/>
      <c r="B75" s="113" t="s">
        <v>0</v>
      </c>
      <c r="C75" s="114"/>
      <c r="D75" s="113"/>
      <c r="E75" s="133"/>
      <c r="F75" s="133"/>
      <c r="G75" s="133"/>
      <c r="H75" s="133"/>
      <c r="I75" s="174"/>
      <c r="AS75" s="53"/>
      <c r="AT75" s="53"/>
      <c r="AU75" s="53"/>
      <c r="AV75" s="53"/>
      <c r="AW75" s="53"/>
      <c r="AX75" s="53"/>
      <c r="AY75" s="53"/>
      <c r="AZ75" s="53"/>
      <c r="BA75" s="53"/>
      <c r="BB75" s="53"/>
      <c r="BC75" s="53"/>
      <c r="BD75" s="53"/>
      <c r="BE75" s="53"/>
      <c r="BF75" s="53"/>
      <c r="BG75" s="53"/>
      <c r="BH75" s="53"/>
    </row>
    <row r="76" spans="1:65" x14ac:dyDescent="0.2">
      <c r="A76" s="50"/>
      <c r="B76" s="126"/>
      <c r="C76" s="118"/>
      <c r="D76" s="126"/>
      <c r="E76" s="126"/>
      <c r="F76" s="126"/>
      <c r="G76" s="126"/>
      <c r="H76" s="126"/>
      <c r="I76" s="130"/>
      <c r="AS76" s="53"/>
      <c r="AT76" s="53"/>
      <c r="AU76" s="53"/>
      <c r="AV76" s="53"/>
      <c r="AW76" s="53"/>
      <c r="AX76" s="53"/>
      <c r="AY76" s="53"/>
      <c r="AZ76" s="53"/>
      <c r="BA76" s="53"/>
      <c r="BB76" s="53"/>
      <c r="BC76" s="53"/>
      <c r="BD76" s="53"/>
      <c r="BE76" s="53"/>
      <c r="BF76" s="53"/>
      <c r="BG76" s="53"/>
      <c r="BH76" s="53"/>
    </row>
    <row r="77" spans="1:65" ht="15" x14ac:dyDescent="0.2">
      <c r="A77" s="50"/>
      <c r="B77" s="134" t="s">
        <v>2</v>
      </c>
      <c r="C77" s="121"/>
      <c r="D77" s="134"/>
      <c r="E77" s="135" t="s">
        <v>4</v>
      </c>
      <c r="F77" s="136" t="s">
        <v>7</v>
      </c>
      <c r="G77" s="136" t="s">
        <v>3</v>
      </c>
      <c r="H77" s="136" t="s">
        <v>11</v>
      </c>
      <c r="I77" s="135" t="s">
        <v>444</v>
      </c>
      <c r="AS77" s="53"/>
      <c r="AT77" s="53"/>
      <c r="AU77" s="53"/>
      <c r="AV77" s="53"/>
      <c r="AW77" s="53"/>
      <c r="AX77" s="53"/>
      <c r="AY77" s="53"/>
      <c r="AZ77" s="53"/>
      <c r="BA77" s="53"/>
      <c r="BB77" s="53"/>
      <c r="BC77" s="53"/>
      <c r="BD77" s="53"/>
      <c r="BE77" s="53"/>
      <c r="BF77" s="53"/>
      <c r="BG77" s="53"/>
      <c r="BH77" s="53"/>
    </row>
    <row r="78" spans="1:65" x14ac:dyDescent="0.2">
      <c r="A78" s="50"/>
      <c r="B78" s="124"/>
      <c r="C78" s="121"/>
      <c r="D78" s="134"/>
      <c r="E78" s="135"/>
      <c r="F78" s="136"/>
      <c r="G78" s="136"/>
      <c r="H78" s="136"/>
      <c r="I78" s="135"/>
      <c r="AS78" s="53"/>
      <c r="AT78" s="53"/>
      <c r="AU78" s="53"/>
      <c r="AV78" s="53"/>
      <c r="AW78" s="53"/>
      <c r="AX78" s="53"/>
      <c r="AY78" s="53"/>
      <c r="AZ78" s="53"/>
      <c r="BA78" s="53"/>
      <c r="BB78" s="53"/>
      <c r="BC78" s="53"/>
      <c r="BD78" s="53"/>
      <c r="BE78" s="53"/>
      <c r="BF78" s="53"/>
      <c r="BG78" s="53"/>
      <c r="BH78" s="53"/>
    </row>
    <row r="79" spans="1:65" ht="21.75" customHeight="1" x14ac:dyDescent="0.2">
      <c r="A79" s="50"/>
      <c r="B79" s="306" t="s">
        <v>281</v>
      </c>
      <c r="C79" s="306"/>
      <c r="D79" s="134"/>
      <c r="E79" s="129" t="s">
        <v>282</v>
      </c>
      <c r="F79" s="118">
        <v>10000</v>
      </c>
      <c r="G79" s="128" t="s">
        <v>283</v>
      </c>
      <c r="H79" s="128" t="s">
        <v>13</v>
      </c>
      <c r="I79" s="135"/>
      <c r="AS79" s="53"/>
      <c r="AT79" s="53"/>
      <c r="AU79" s="53"/>
      <c r="AV79" s="53"/>
      <c r="AW79" s="53"/>
      <c r="AX79" s="53"/>
      <c r="AY79" s="53"/>
      <c r="AZ79" s="53"/>
      <c r="BA79" s="53"/>
      <c r="BB79" s="53"/>
      <c r="BC79" s="53"/>
      <c r="BD79" s="53"/>
      <c r="BE79" s="53"/>
      <c r="BF79" s="53"/>
      <c r="BG79" s="53"/>
      <c r="BH79" s="53"/>
    </row>
    <row r="80" spans="1:65" ht="13.5" thickBot="1" x14ac:dyDescent="0.25">
      <c r="A80" s="50"/>
      <c r="B80" s="124"/>
      <c r="C80" s="121"/>
      <c r="D80" s="134"/>
      <c r="E80" s="135"/>
      <c r="F80" s="136"/>
      <c r="G80" s="128"/>
      <c r="H80" s="128"/>
      <c r="I80" s="135"/>
      <c r="AS80" s="53"/>
      <c r="AT80" s="53"/>
      <c r="AU80" s="53"/>
      <c r="AV80" s="53"/>
      <c r="AW80" s="53"/>
      <c r="AX80" s="53"/>
      <c r="AY80" s="53"/>
      <c r="AZ80" s="53"/>
      <c r="BA80" s="53"/>
      <c r="BB80" s="53"/>
      <c r="BC80" s="53"/>
      <c r="BD80" s="53"/>
      <c r="BE80" s="53"/>
      <c r="BF80" s="53"/>
      <c r="BG80" s="53"/>
      <c r="BH80" s="53"/>
    </row>
    <row r="81" spans="1:60" ht="33" customHeight="1" thickTop="1" thickBot="1" x14ac:dyDescent="0.25">
      <c r="A81" s="50"/>
      <c r="B81" s="129" t="s">
        <v>379</v>
      </c>
      <c r="C81" s="148" t="s">
        <v>372</v>
      </c>
      <c r="D81" s="175"/>
      <c r="E81" s="200" t="str">
        <f>IF(C81='Pick-lists &amp; Defaults'!B43,"Cform_volume",IF(C81='Pick-lists &amp; Defaults'!B44,"Cform_weight",""))</f>
        <v/>
      </c>
      <c r="F81" s="127"/>
      <c r="G81" s="202" t="str">
        <f>IF(E81="Cform_volume","g/L",IF(E81="Cform_weight","g/kg",""))</f>
        <v/>
      </c>
      <c r="H81" s="128" t="s">
        <v>6</v>
      </c>
      <c r="I81" s="130"/>
      <c r="AS81" s="53"/>
      <c r="AT81" s="53"/>
      <c r="AU81" s="53"/>
      <c r="AV81" s="53"/>
      <c r="AW81" s="53"/>
      <c r="AX81" s="53"/>
      <c r="AY81" s="53"/>
      <c r="AZ81" s="53"/>
      <c r="BA81" s="53"/>
      <c r="BB81" s="53"/>
      <c r="BC81" s="53"/>
      <c r="BD81" s="53"/>
      <c r="BE81" s="53"/>
      <c r="BF81" s="53"/>
      <c r="BG81" s="53"/>
      <c r="BH81" s="53"/>
    </row>
    <row r="82" spans="1:60" s="52" customFormat="1" ht="14.25" thickTop="1" thickBot="1" x14ac:dyDescent="0.25">
      <c r="B82" s="124"/>
      <c r="C82" s="118"/>
      <c r="D82" s="124"/>
      <c r="E82" s="129"/>
      <c r="F82" s="128"/>
      <c r="G82" s="128"/>
      <c r="H82" s="128"/>
      <c r="I82" s="131"/>
    </row>
    <row r="83" spans="1:60" s="52" customFormat="1" ht="32.25" customHeight="1" thickTop="1" thickBot="1" x14ac:dyDescent="0.25">
      <c r="B83" s="129" t="s">
        <v>380</v>
      </c>
      <c r="C83" s="148" t="s">
        <v>376</v>
      </c>
      <c r="D83" s="129"/>
      <c r="E83" s="201" t="str">
        <f>IF(C83='Pick-lists &amp; Defaults'!B38,"Vform_appl",IF(C83='Pick-lists &amp; Defaults'!B39,"Qform_appl",""))</f>
        <v/>
      </c>
      <c r="F83" s="127"/>
      <c r="G83" s="202" t="str">
        <f>IF(E83="Vform_appl","μL/cm2",IF(E83="Qform_appl","mg/cm2",""))</f>
        <v/>
      </c>
      <c r="H83" s="128" t="s">
        <v>33</v>
      </c>
      <c r="I83" s="131" t="s">
        <v>403</v>
      </c>
    </row>
    <row r="84" spans="1:60" s="52" customFormat="1" ht="14.25" thickTop="1" thickBot="1" x14ac:dyDescent="0.25">
      <c r="B84" s="124"/>
      <c r="C84" s="118"/>
      <c r="D84" s="124"/>
      <c r="E84" s="129"/>
      <c r="F84" s="128"/>
      <c r="G84" s="128"/>
      <c r="H84" s="128"/>
      <c r="I84" s="128"/>
    </row>
    <row r="85" spans="1:60" s="52" customFormat="1" ht="30" customHeight="1" thickTop="1" thickBot="1" x14ac:dyDescent="0.25">
      <c r="B85" s="124" t="s">
        <v>34</v>
      </c>
      <c r="C85" s="148" t="s">
        <v>340</v>
      </c>
      <c r="D85" s="124"/>
      <c r="E85" s="129" t="s">
        <v>35</v>
      </c>
      <c r="F85" s="203" t="str">
        <f>INDEX('Pick-lists &amp; Defaults'!C6:C11,MATCH('PT19-appl human skin &amp; garments'!C85,treatment_product_efficacy,0))</f>
        <v>??</v>
      </c>
      <c r="G85" s="128" t="s">
        <v>36</v>
      </c>
      <c r="H85" s="128" t="s">
        <v>45</v>
      </c>
      <c r="I85" s="130" t="s">
        <v>349</v>
      </c>
    </row>
    <row r="86" spans="1:60" s="52" customFormat="1" ht="14.25" thickTop="1" thickBot="1" x14ac:dyDescent="0.25">
      <c r="B86" s="124"/>
      <c r="C86" s="118"/>
      <c r="D86" s="124"/>
      <c r="E86" s="129"/>
      <c r="F86" s="128"/>
      <c r="G86" s="128"/>
      <c r="H86" s="128"/>
      <c r="I86" s="128"/>
    </row>
    <row r="87" spans="1:60" s="52" customFormat="1" ht="52.5" thickTop="1" thickBot="1" x14ac:dyDescent="0.25">
      <c r="B87" s="124" t="s">
        <v>387</v>
      </c>
      <c r="C87" s="148" t="s">
        <v>389</v>
      </c>
      <c r="D87" s="131"/>
      <c r="E87" s="124" t="s">
        <v>391</v>
      </c>
      <c r="F87" s="203" t="str">
        <f>INDEX('Pick-lists &amp; Defaults'!C15:C21,MATCH('PT19-appl human skin &amp; garments'!C87,BodyParts_Garments,0))</f>
        <v>??</v>
      </c>
      <c r="G87" s="128" t="s">
        <v>39</v>
      </c>
      <c r="H87" s="128" t="s">
        <v>45</v>
      </c>
      <c r="I87" s="150" t="s">
        <v>515</v>
      </c>
    </row>
    <row r="88" spans="1:60" s="52" customFormat="1" ht="13.5" thickTop="1" x14ac:dyDescent="0.2">
      <c r="B88" s="306"/>
      <c r="C88" s="306"/>
      <c r="D88" s="131"/>
      <c r="E88" s="130"/>
      <c r="F88" s="128"/>
      <c r="G88" s="132"/>
      <c r="H88" s="128"/>
      <c r="I88" s="131"/>
    </row>
    <row r="89" spans="1:60" s="52" customFormat="1" ht="14.25" x14ac:dyDescent="0.2">
      <c r="B89" s="306" t="s">
        <v>335</v>
      </c>
      <c r="C89" s="306"/>
      <c r="D89" s="131"/>
      <c r="E89" s="130" t="s">
        <v>367</v>
      </c>
      <c r="F89" s="128">
        <v>0</v>
      </c>
      <c r="G89" s="132" t="s">
        <v>5</v>
      </c>
      <c r="H89" s="128" t="s">
        <v>13</v>
      </c>
      <c r="I89" s="131"/>
    </row>
    <row r="90" spans="1:60" s="52" customFormat="1" x14ac:dyDescent="0.2">
      <c r="B90" s="124"/>
      <c r="C90" s="118"/>
      <c r="D90" s="131"/>
      <c r="E90" s="130"/>
      <c r="F90" s="128"/>
      <c r="G90" s="132"/>
      <c r="H90" s="128"/>
      <c r="I90" s="131"/>
    </row>
    <row r="91" spans="1:60" s="52" customFormat="1" ht="14.25" x14ac:dyDescent="0.2">
      <c r="B91" s="306" t="s">
        <v>336</v>
      </c>
      <c r="C91" s="306"/>
      <c r="D91" s="131"/>
      <c r="E91" s="130" t="s">
        <v>368</v>
      </c>
      <c r="F91" s="128">
        <v>0</v>
      </c>
      <c r="G91" s="132" t="s">
        <v>5</v>
      </c>
      <c r="H91" s="128" t="s">
        <v>13</v>
      </c>
      <c r="I91" s="131"/>
    </row>
    <row r="92" spans="1:60" s="52" customFormat="1" x14ac:dyDescent="0.2">
      <c r="B92" s="124"/>
      <c r="C92" s="118"/>
      <c r="D92" s="131"/>
      <c r="E92" s="130"/>
      <c r="F92" s="128"/>
      <c r="G92" s="132"/>
      <c r="H92" s="128"/>
      <c r="I92" s="131"/>
    </row>
    <row r="93" spans="1:60" s="52" customFormat="1" ht="14.25" x14ac:dyDescent="0.2">
      <c r="B93" s="306" t="s">
        <v>214</v>
      </c>
      <c r="C93" s="306"/>
      <c r="D93" s="131"/>
      <c r="E93" s="130" t="s">
        <v>82</v>
      </c>
      <c r="F93" s="198">
        <f>1-(Fair+Fskin)</f>
        <v>1</v>
      </c>
      <c r="G93" s="132" t="s">
        <v>5</v>
      </c>
      <c r="H93" s="128" t="s">
        <v>338</v>
      </c>
      <c r="I93" s="131" t="s">
        <v>369</v>
      </c>
    </row>
    <row r="94" spans="1:60" s="52" customFormat="1" ht="13.5" thickBot="1" x14ac:dyDescent="0.25">
      <c r="B94" s="124"/>
      <c r="C94" s="118"/>
      <c r="D94" s="131"/>
      <c r="E94" s="130"/>
      <c r="F94" s="128"/>
      <c r="G94" s="132"/>
      <c r="H94" s="128"/>
      <c r="I94" s="131"/>
    </row>
    <row r="95" spans="1:60" s="52" customFormat="1" ht="42" customHeight="1" thickTop="1" thickBot="1" x14ac:dyDescent="0.25">
      <c r="B95" s="129" t="s">
        <v>353</v>
      </c>
      <c r="C95" s="148" t="s">
        <v>362</v>
      </c>
      <c r="D95" s="131"/>
      <c r="E95" s="130" t="s">
        <v>299</v>
      </c>
      <c r="F95" s="203" t="str">
        <f>INDEX('Pick-lists &amp; Defaults'!C31:C34,MATCH('PT19-appl human skin &amp; garments'!C95,Type_Use,0))</f>
        <v>??</v>
      </c>
      <c r="G95" s="132" t="s">
        <v>5</v>
      </c>
      <c r="H95" s="128" t="s">
        <v>45</v>
      </c>
      <c r="I95" s="131" t="s">
        <v>300</v>
      </c>
    </row>
    <row r="96" spans="1:60" s="52" customFormat="1" ht="13.5" thickTop="1" x14ac:dyDescent="0.2">
      <c r="B96" s="124"/>
      <c r="C96" s="118"/>
      <c r="D96" s="131"/>
      <c r="E96" s="130"/>
      <c r="F96" s="128"/>
      <c r="G96" s="132"/>
      <c r="H96" s="128"/>
      <c r="I96" s="131"/>
    </row>
    <row r="97" spans="1:45" s="52" customFormat="1" ht="14.25" x14ac:dyDescent="0.2">
      <c r="B97" s="306" t="s">
        <v>354</v>
      </c>
      <c r="C97" s="306"/>
      <c r="D97" s="131"/>
      <c r="E97" s="130" t="s">
        <v>302</v>
      </c>
      <c r="F97" s="128">
        <v>0.5</v>
      </c>
      <c r="G97" s="132" t="s">
        <v>5</v>
      </c>
      <c r="H97" s="128" t="s">
        <v>13</v>
      </c>
      <c r="I97" s="131"/>
    </row>
    <row r="98" spans="1:45" s="52" customFormat="1" x14ac:dyDescent="0.2">
      <c r="B98" s="124"/>
      <c r="C98" s="118"/>
      <c r="D98" s="131"/>
      <c r="E98" s="130"/>
      <c r="F98" s="128"/>
      <c r="G98" s="132"/>
      <c r="H98" s="128"/>
      <c r="I98" s="131"/>
    </row>
    <row r="99" spans="1:45" s="52" customFormat="1" ht="15" x14ac:dyDescent="0.2">
      <c r="B99" s="306" t="s">
        <v>355</v>
      </c>
      <c r="C99" s="306"/>
      <c r="D99" s="131"/>
      <c r="E99" s="130" t="s">
        <v>356</v>
      </c>
      <c r="F99" s="128">
        <v>1000</v>
      </c>
      <c r="G99" s="132" t="s">
        <v>357</v>
      </c>
      <c r="H99" s="128" t="s">
        <v>13</v>
      </c>
      <c r="I99" s="131"/>
    </row>
    <row r="100" spans="1:45" s="52" customFormat="1" x14ac:dyDescent="0.2">
      <c r="B100" s="124"/>
      <c r="C100" s="118"/>
      <c r="D100" s="131"/>
      <c r="E100" s="130"/>
      <c r="F100" s="128"/>
      <c r="G100" s="132"/>
      <c r="H100" s="128"/>
      <c r="I100" s="131"/>
    </row>
    <row r="101" spans="1:45" s="52" customFormat="1" x14ac:dyDescent="0.2">
      <c r="B101" s="124"/>
      <c r="C101" s="118"/>
      <c r="D101" s="124"/>
      <c r="E101" s="129"/>
      <c r="F101" s="130"/>
      <c r="G101" s="128"/>
      <c r="H101" s="128"/>
      <c r="I101" s="128"/>
    </row>
    <row r="102" spans="1:45" s="53" customFormat="1" ht="15" x14ac:dyDescent="0.2">
      <c r="A102" s="50"/>
      <c r="B102" s="113" t="s">
        <v>1</v>
      </c>
      <c r="C102" s="114"/>
      <c r="D102" s="113"/>
      <c r="E102" s="113"/>
      <c r="F102" s="133"/>
      <c r="G102" s="133"/>
      <c r="H102" s="133"/>
      <c r="I102" s="133"/>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row>
    <row r="103" spans="1:45" s="53" customFormat="1" x14ac:dyDescent="0.2">
      <c r="A103" s="50"/>
      <c r="B103" s="126"/>
      <c r="C103" s="118"/>
      <c r="D103" s="126"/>
      <c r="E103" s="126"/>
      <c r="F103" s="126"/>
      <c r="G103" s="126"/>
      <c r="H103" s="126"/>
      <c r="I103" s="126"/>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row>
    <row r="104" spans="1:45" s="53" customFormat="1" ht="15" x14ac:dyDescent="0.2">
      <c r="A104" s="50"/>
      <c r="B104" s="134" t="s">
        <v>2</v>
      </c>
      <c r="C104" s="121"/>
      <c r="D104" s="134"/>
      <c r="E104" s="135" t="s">
        <v>4</v>
      </c>
      <c r="F104" s="136" t="s">
        <v>7</v>
      </c>
      <c r="G104" s="136" t="s">
        <v>3</v>
      </c>
      <c r="H104" s="136" t="s">
        <v>11</v>
      </c>
      <c r="I104" s="135" t="s">
        <v>444</v>
      </c>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row>
    <row r="105" spans="1:45" s="53" customFormat="1" x14ac:dyDescent="0.2">
      <c r="A105" s="50"/>
      <c r="B105" s="137"/>
      <c r="C105" s="138"/>
      <c r="D105" s="137"/>
      <c r="E105" s="137"/>
      <c r="F105" s="137"/>
      <c r="G105" s="137"/>
      <c r="H105" s="137"/>
      <c r="I105" s="130"/>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row>
    <row r="106" spans="1:45" s="52" customFormat="1" ht="15" x14ac:dyDescent="0.2">
      <c r="A106" s="50"/>
      <c r="B106" s="306" t="s">
        <v>86</v>
      </c>
      <c r="C106" s="306"/>
      <c r="D106" s="306"/>
      <c r="E106" s="129" t="s">
        <v>24</v>
      </c>
      <c r="F106" s="199" t="str">
        <f>IF(OR(volume_weight="",Vform_Qform="",Nappl="??",AREAskin_garments="??",F_inh="??"),"??",Nlocal*Nappl*Vform_Qform*AREAskin_garments*volume_weight*F_inh*Fwater*Fpenetr*0.000000001*IF(AND(E81="Cform_volume",E83="Qform_appl"),1000/RHOform,IF(AND(E81="Cform_weight",E83="Vform_appl"),RHOform*0.001,1)))</f>
        <v>??</v>
      </c>
      <c r="G106" s="128" t="s">
        <v>22</v>
      </c>
      <c r="H106" s="128" t="s">
        <v>8</v>
      </c>
      <c r="I106" s="139" t="s">
        <v>386</v>
      </c>
    </row>
    <row r="107" spans="1:45" s="52" customFormat="1" x14ac:dyDescent="0.2">
      <c r="A107" s="50"/>
      <c r="B107" s="129"/>
      <c r="C107" s="118"/>
      <c r="D107" s="124"/>
      <c r="E107" s="129"/>
      <c r="F107" s="129"/>
      <c r="G107" s="126"/>
      <c r="H107" s="128"/>
      <c r="I107" s="128"/>
    </row>
    <row r="108" spans="1:45" s="52" customFormat="1" x14ac:dyDescent="0.2">
      <c r="C108" s="109"/>
      <c r="G108" s="70"/>
      <c r="H108" s="70"/>
      <c r="I108" s="176"/>
    </row>
    <row r="109" spans="1:45" s="52" customFormat="1" x14ac:dyDescent="0.2">
      <c r="B109" s="177" t="s">
        <v>12</v>
      </c>
      <c r="C109" s="142"/>
      <c r="F109" s="178"/>
      <c r="G109" s="179"/>
      <c r="H109" s="70"/>
      <c r="I109" s="176"/>
    </row>
    <row r="110" spans="1:45" s="52" customFormat="1" ht="48.75" customHeight="1" x14ac:dyDescent="0.2">
      <c r="B110" s="305" t="s">
        <v>381</v>
      </c>
      <c r="C110" s="305"/>
      <c r="D110" s="305"/>
      <c r="E110" s="305"/>
      <c r="F110" s="305"/>
      <c r="G110" s="305"/>
      <c r="H110" s="305"/>
      <c r="I110" s="305"/>
    </row>
    <row r="111" spans="1:45" s="52" customFormat="1" x14ac:dyDescent="0.2">
      <c r="C111" s="142"/>
      <c r="F111" s="178"/>
      <c r="G111" s="179"/>
      <c r="H111" s="70"/>
      <c r="I111" s="176"/>
    </row>
    <row r="112" spans="1:45" s="52" customFormat="1" x14ac:dyDescent="0.2">
      <c r="A112" s="50"/>
      <c r="B112" s="182"/>
      <c r="C112" s="151"/>
      <c r="D112" s="183"/>
      <c r="E112" s="183"/>
      <c r="F112" s="183"/>
      <c r="G112" s="183"/>
      <c r="H112" s="184"/>
      <c r="K112" s="176"/>
    </row>
    <row r="113" spans="1:65" s="52" customFormat="1" ht="14.25" x14ac:dyDescent="0.2">
      <c r="A113" s="50"/>
      <c r="B113" s="185" t="s">
        <v>370</v>
      </c>
      <c r="C113" s="79"/>
      <c r="D113" s="50"/>
      <c r="E113" s="50"/>
      <c r="F113" s="50"/>
      <c r="G113" s="50"/>
      <c r="H113" s="186"/>
      <c r="K113" s="176"/>
    </row>
    <row r="114" spans="1:65" s="52" customFormat="1" ht="14.25" x14ac:dyDescent="0.2">
      <c r="A114" s="50"/>
      <c r="B114" s="187"/>
      <c r="C114" s="79"/>
      <c r="D114" s="50"/>
      <c r="E114" s="50"/>
      <c r="F114" s="50"/>
      <c r="G114" s="50"/>
      <c r="H114" s="188"/>
      <c r="K114" s="176"/>
    </row>
    <row r="115" spans="1:65" s="52" customFormat="1" ht="20.100000000000001" customHeight="1" x14ac:dyDescent="0.2">
      <c r="A115" s="50"/>
      <c r="B115" s="189" t="s">
        <v>382</v>
      </c>
      <c r="C115" s="79"/>
      <c r="D115" s="50"/>
      <c r="E115" s="50"/>
      <c r="F115" s="190"/>
      <c r="G115" s="50"/>
      <c r="H115" s="186"/>
      <c r="K115" s="176"/>
    </row>
    <row r="116" spans="1:65" s="52" customFormat="1" ht="20.100000000000001" customHeight="1" x14ac:dyDescent="0.2">
      <c r="A116" s="50"/>
      <c r="B116" s="189" t="s">
        <v>383</v>
      </c>
      <c r="C116" s="79"/>
      <c r="D116" s="50"/>
      <c r="E116" s="50"/>
      <c r="F116" s="50"/>
      <c r="G116" s="50"/>
      <c r="H116" s="186"/>
      <c r="K116" s="176"/>
    </row>
    <row r="117" spans="1:65" s="52" customFormat="1" ht="20.100000000000001" customHeight="1" x14ac:dyDescent="0.2">
      <c r="A117" s="50"/>
      <c r="B117" s="189" t="s">
        <v>384</v>
      </c>
      <c r="C117" s="79"/>
      <c r="D117" s="50"/>
      <c r="E117" s="50"/>
      <c r="F117" s="50"/>
      <c r="G117" s="50"/>
      <c r="H117" s="186"/>
      <c r="K117" s="176"/>
    </row>
    <row r="118" spans="1:65" s="52" customFormat="1" ht="20.100000000000001" customHeight="1" x14ac:dyDescent="0.2">
      <c r="A118" s="50"/>
      <c r="B118" s="189" t="s">
        <v>385</v>
      </c>
      <c r="C118" s="79"/>
      <c r="D118" s="50"/>
      <c r="E118" s="50"/>
      <c r="F118" s="50"/>
      <c r="G118" s="50"/>
      <c r="H118" s="186"/>
      <c r="K118" s="176"/>
    </row>
    <row r="119" spans="1:65" s="52" customFormat="1" x14ac:dyDescent="0.2">
      <c r="A119" s="50"/>
      <c r="B119" s="191"/>
      <c r="C119" s="152"/>
      <c r="D119" s="192"/>
      <c r="E119" s="192"/>
      <c r="F119" s="192"/>
      <c r="G119" s="192"/>
      <c r="H119" s="193"/>
      <c r="K119" s="176"/>
    </row>
    <row r="120" spans="1:65" s="52" customFormat="1" ht="15" x14ac:dyDescent="0.2">
      <c r="B120" s="181"/>
      <c r="C120" s="102"/>
      <c r="G120" s="180"/>
      <c r="H120" s="70"/>
      <c r="I120" s="176"/>
    </row>
    <row r="121" spans="1:65" s="52" customFormat="1" ht="15" x14ac:dyDescent="0.2">
      <c r="B121" s="181"/>
      <c r="C121" s="102"/>
      <c r="G121" s="180"/>
      <c r="H121" s="70"/>
      <c r="I121" s="176"/>
    </row>
    <row r="122" spans="1:65" ht="24.95" customHeight="1" x14ac:dyDescent="0.2">
      <c r="A122" s="50"/>
      <c r="B122" s="101" t="s">
        <v>449</v>
      </c>
      <c r="C122" s="102"/>
      <c r="D122" s="169"/>
      <c r="E122" s="169"/>
      <c r="F122" s="50"/>
      <c r="G122" s="50"/>
      <c r="H122" s="50"/>
      <c r="I122" s="50"/>
      <c r="J122" s="50"/>
      <c r="BG122" s="53"/>
      <c r="BH122" s="53"/>
    </row>
    <row r="123" spans="1:65" s="60" customFormat="1" x14ac:dyDescent="0.2">
      <c r="A123" s="58"/>
      <c r="B123" s="67"/>
      <c r="C123" s="153"/>
      <c r="D123" s="194"/>
      <c r="E123" s="194"/>
      <c r="F123" s="58"/>
      <c r="G123" s="58"/>
      <c r="H123" s="58"/>
      <c r="I123" s="58"/>
      <c r="J123" s="58"/>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row>
    <row r="124" spans="1:65" s="60" customFormat="1" x14ac:dyDescent="0.2">
      <c r="A124" s="58"/>
      <c r="B124" s="171" t="s">
        <v>19</v>
      </c>
      <c r="C124" s="155"/>
      <c r="D124" s="195"/>
      <c r="E124" s="195"/>
      <c r="F124" s="58"/>
      <c r="G124" s="58"/>
      <c r="H124" s="58"/>
      <c r="I124" s="58"/>
      <c r="J124" s="58"/>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row>
    <row r="125" spans="1:65" x14ac:dyDescent="0.2">
      <c r="A125" s="50"/>
      <c r="B125" s="67" t="s">
        <v>392</v>
      </c>
      <c r="C125" s="156"/>
      <c r="D125" s="196"/>
      <c r="E125" s="63"/>
      <c r="F125" s="63"/>
      <c r="G125" s="63"/>
      <c r="H125" s="63"/>
      <c r="I125" s="66"/>
      <c r="AS125" s="53"/>
      <c r="AT125" s="53"/>
      <c r="AU125" s="53"/>
      <c r="AV125" s="53"/>
      <c r="AW125" s="53"/>
      <c r="AX125" s="53"/>
      <c r="AY125" s="53"/>
      <c r="AZ125" s="53"/>
      <c r="BA125" s="53"/>
      <c r="BB125" s="53"/>
      <c r="BC125" s="53"/>
      <c r="BD125" s="53"/>
      <c r="BE125" s="53"/>
      <c r="BF125" s="53"/>
      <c r="BG125" s="53"/>
      <c r="BH125" s="53"/>
    </row>
    <row r="126" spans="1:65" x14ac:dyDescent="0.2">
      <c r="A126" s="50"/>
      <c r="B126" s="67" t="s">
        <v>394</v>
      </c>
      <c r="C126" s="156"/>
      <c r="D126" s="196"/>
      <c r="E126" s="63"/>
      <c r="F126" s="63"/>
      <c r="G126" s="63"/>
      <c r="H126" s="63"/>
      <c r="I126" s="66"/>
      <c r="AS126" s="53"/>
      <c r="AT126" s="53"/>
      <c r="AU126" s="53"/>
      <c r="AV126" s="53"/>
      <c r="AW126" s="53"/>
      <c r="AX126" s="53"/>
      <c r="AY126" s="53"/>
      <c r="AZ126" s="53"/>
      <c r="BA126" s="53"/>
      <c r="BB126" s="53"/>
      <c r="BC126" s="53"/>
      <c r="BD126" s="53"/>
      <c r="BE126" s="53"/>
      <c r="BF126" s="53"/>
      <c r="BG126" s="53"/>
      <c r="BH126" s="53"/>
    </row>
    <row r="127" spans="1:65" x14ac:dyDescent="0.2">
      <c r="A127" s="50"/>
      <c r="B127" s="67" t="s">
        <v>393</v>
      </c>
      <c r="C127" s="156"/>
      <c r="D127" s="196"/>
      <c r="E127" s="63"/>
      <c r="F127" s="63"/>
      <c r="G127" s="63"/>
      <c r="H127" s="63"/>
      <c r="I127" s="66"/>
      <c r="AS127" s="53"/>
      <c r="AT127" s="53"/>
      <c r="AU127" s="53"/>
      <c r="AV127" s="53"/>
      <c r="AW127" s="53"/>
      <c r="AX127" s="53"/>
      <c r="AY127" s="53"/>
      <c r="AZ127" s="53"/>
      <c r="BA127" s="53"/>
      <c r="BB127" s="53"/>
      <c r="BC127" s="53"/>
      <c r="BD127" s="53"/>
      <c r="BE127" s="53"/>
      <c r="BF127" s="53"/>
      <c r="BG127" s="53"/>
      <c r="BH127" s="53"/>
    </row>
    <row r="128" spans="1:65" x14ac:dyDescent="0.2">
      <c r="A128" s="50"/>
      <c r="B128" s="307" t="s">
        <v>446</v>
      </c>
      <c r="C128" s="307"/>
      <c r="D128" s="307"/>
      <c r="E128" s="307"/>
      <c r="F128" s="307"/>
      <c r="G128" s="307"/>
      <c r="H128" s="307"/>
      <c r="I128" s="307"/>
      <c r="J128" s="50"/>
      <c r="K128" s="50"/>
      <c r="L128" s="50"/>
      <c r="M128" s="50"/>
      <c r="N128" s="50"/>
      <c r="O128" s="50"/>
      <c r="P128" s="50"/>
      <c r="Q128" s="50"/>
      <c r="BI128" s="52"/>
      <c r="BJ128" s="52"/>
      <c r="BK128" s="52"/>
      <c r="BL128" s="52"/>
      <c r="BM128" s="52"/>
    </row>
    <row r="129" spans="1:65" x14ac:dyDescent="0.2">
      <c r="A129" s="50"/>
      <c r="B129" s="307" t="s">
        <v>443</v>
      </c>
      <c r="C129" s="307"/>
      <c r="D129" s="307"/>
      <c r="E129" s="307"/>
      <c r="F129" s="307"/>
      <c r="G129" s="307"/>
      <c r="H129" s="307"/>
      <c r="I129" s="307"/>
      <c r="J129" s="50"/>
      <c r="K129" s="50"/>
      <c r="L129" s="50"/>
      <c r="M129" s="50"/>
      <c r="N129" s="50"/>
      <c r="O129" s="50"/>
      <c r="P129" s="50"/>
      <c r="Q129" s="50"/>
      <c r="BI129" s="52"/>
      <c r="BJ129" s="52"/>
      <c r="BK129" s="52"/>
      <c r="BL129" s="52"/>
      <c r="BM129" s="52"/>
    </row>
    <row r="130" spans="1:65" ht="13.5" customHeight="1" x14ac:dyDescent="0.2">
      <c r="A130" s="50"/>
      <c r="B130" s="307" t="s">
        <v>447</v>
      </c>
      <c r="C130" s="307"/>
      <c r="D130" s="307"/>
      <c r="E130" s="307"/>
      <c r="F130" s="307"/>
      <c r="G130" s="307"/>
      <c r="H130" s="307"/>
      <c r="I130" s="307"/>
      <c r="J130" s="50"/>
      <c r="K130" s="50"/>
      <c r="L130" s="50"/>
      <c r="M130" s="50"/>
      <c r="N130" s="50"/>
      <c r="O130" s="50"/>
      <c r="P130" s="50"/>
      <c r="Q130" s="50"/>
      <c r="BI130" s="52"/>
      <c r="BJ130" s="52"/>
      <c r="BK130" s="52"/>
      <c r="BL130" s="52"/>
      <c r="BM130" s="52"/>
    </row>
    <row r="131" spans="1:65" ht="25.5" customHeight="1" x14ac:dyDescent="0.2">
      <c r="A131" s="50"/>
      <c r="B131" s="307" t="s">
        <v>448</v>
      </c>
      <c r="C131" s="307"/>
      <c r="D131" s="307"/>
      <c r="E131" s="307"/>
      <c r="F131" s="307"/>
      <c r="G131" s="307"/>
      <c r="H131" s="307"/>
      <c r="I131" s="307"/>
      <c r="J131" s="50"/>
      <c r="K131" s="50"/>
      <c r="L131" s="50"/>
      <c r="M131" s="50"/>
      <c r="N131" s="50"/>
      <c r="O131" s="50"/>
      <c r="P131" s="50"/>
      <c r="Q131" s="50"/>
      <c r="BI131" s="52"/>
      <c r="BJ131" s="52"/>
      <c r="BK131" s="52"/>
      <c r="BL131" s="52"/>
      <c r="BM131" s="52"/>
    </row>
    <row r="132" spans="1:65" s="52" customFormat="1" ht="15" x14ac:dyDescent="0.2">
      <c r="A132" s="50"/>
      <c r="C132" s="109"/>
      <c r="D132" s="110"/>
      <c r="E132" s="111"/>
      <c r="F132" s="173"/>
      <c r="G132" s="173"/>
      <c r="H132" s="173"/>
      <c r="I132" s="50"/>
      <c r="J132" s="50"/>
      <c r="K132" s="50"/>
      <c r="L132" s="50"/>
    </row>
    <row r="133" spans="1:65" ht="15" x14ac:dyDescent="0.2">
      <c r="A133" s="50"/>
      <c r="B133" s="113" t="s">
        <v>0</v>
      </c>
      <c r="C133" s="114"/>
      <c r="D133" s="113"/>
      <c r="E133" s="133"/>
      <c r="F133" s="133"/>
      <c r="G133" s="133"/>
      <c r="H133" s="133"/>
      <c r="I133" s="174"/>
      <c r="AS133" s="53"/>
      <c r="AT133" s="53"/>
      <c r="AU133" s="53"/>
      <c r="AV133" s="53"/>
      <c r="AW133" s="53"/>
      <c r="AX133" s="53"/>
      <c r="AY133" s="53"/>
      <c r="AZ133" s="53"/>
      <c r="BA133" s="53"/>
      <c r="BB133" s="53"/>
      <c r="BC133" s="53"/>
      <c r="BD133" s="53"/>
      <c r="BE133" s="53"/>
      <c r="BF133" s="53"/>
      <c r="BG133" s="53"/>
      <c r="BH133" s="53"/>
    </row>
    <row r="134" spans="1:65" x14ac:dyDescent="0.2">
      <c r="A134" s="50"/>
      <c r="B134" s="126"/>
      <c r="C134" s="118"/>
      <c r="D134" s="126"/>
      <c r="E134" s="126"/>
      <c r="F134" s="126"/>
      <c r="G134" s="126"/>
      <c r="H134" s="126"/>
      <c r="I134" s="130"/>
      <c r="AS134" s="53"/>
      <c r="AT134" s="53"/>
      <c r="AU134" s="53"/>
      <c r="AV134" s="53"/>
      <c r="AW134" s="53"/>
      <c r="AX134" s="53"/>
      <c r="AY134" s="53"/>
      <c r="AZ134" s="53"/>
      <c r="BA134" s="53"/>
      <c r="BB134" s="53"/>
      <c r="BC134" s="53"/>
      <c r="BD134" s="53"/>
      <c r="BE134" s="53"/>
      <c r="BF134" s="53"/>
      <c r="BG134" s="53"/>
      <c r="BH134" s="53"/>
    </row>
    <row r="135" spans="1:65" ht="15" x14ac:dyDescent="0.2">
      <c r="A135" s="50"/>
      <c r="B135" s="134" t="s">
        <v>2</v>
      </c>
      <c r="C135" s="121"/>
      <c r="D135" s="134"/>
      <c r="E135" s="135" t="s">
        <v>4</v>
      </c>
      <c r="F135" s="136" t="s">
        <v>7</v>
      </c>
      <c r="G135" s="136" t="s">
        <v>3</v>
      </c>
      <c r="H135" s="136" t="s">
        <v>11</v>
      </c>
      <c r="I135" s="135" t="s">
        <v>444</v>
      </c>
      <c r="AS135" s="53"/>
      <c r="AT135" s="53"/>
      <c r="AU135" s="53"/>
      <c r="AV135" s="53"/>
      <c r="AW135" s="53"/>
      <c r="AX135" s="53"/>
      <c r="AY135" s="53"/>
      <c r="AZ135" s="53"/>
      <c r="BA135" s="53"/>
      <c r="BB135" s="53"/>
      <c r="BC135" s="53"/>
      <c r="BD135" s="53"/>
      <c r="BE135" s="53"/>
      <c r="BF135" s="53"/>
      <c r="BG135" s="53"/>
      <c r="BH135" s="53"/>
    </row>
    <row r="136" spans="1:65" x14ac:dyDescent="0.2">
      <c r="A136" s="50"/>
      <c r="B136" s="124"/>
      <c r="C136" s="121"/>
      <c r="D136" s="134"/>
      <c r="E136" s="135"/>
      <c r="F136" s="136"/>
      <c r="G136" s="136"/>
      <c r="H136" s="136"/>
      <c r="I136" s="135"/>
      <c r="AS136" s="53"/>
      <c r="AT136" s="53"/>
      <c r="AU136" s="53"/>
      <c r="AV136" s="53"/>
      <c r="AW136" s="53"/>
      <c r="AX136" s="53"/>
      <c r="AY136" s="53"/>
      <c r="AZ136" s="53"/>
      <c r="BA136" s="53"/>
      <c r="BB136" s="53"/>
      <c r="BC136" s="53"/>
      <c r="BD136" s="53"/>
      <c r="BE136" s="53"/>
      <c r="BF136" s="53"/>
      <c r="BG136" s="53"/>
      <c r="BH136" s="53"/>
    </row>
    <row r="137" spans="1:65" ht="14.25" x14ac:dyDescent="0.2">
      <c r="A137" s="50"/>
      <c r="B137" s="306" t="s">
        <v>395</v>
      </c>
      <c r="C137" s="306"/>
      <c r="D137" s="134"/>
      <c r="E137" s="129" t="s">
        <v>396</v>
      </c>
      <c r="F137" s="118">
        <v>1500</v>
      </c>
      <c r="G137" s="128" t="s">
        <v>5</v>
      </c>
      <c r="H137" s="128" t="s">
        <v>13</v>
      </c>
      <c r="I137" s="135"/>
      <c r="AS137" s="53"/>
      <c r="AT137" s="53"/>
      <c r="AU137" s="53"/>
      <c r="AV137" s="53"/>
      <c r="AW137" s="53"/>
      <c r="AX137" s="53"/>
      <c r="AY137" s="53"/>
      <c r="AZ137" s="53"/>
      <c r="BA137" s="53"/>
      <c r="BB137" s="53"/>
      <c r="BC137" s="53"/>
      <c r="BD137" s="53"/>
      <c r="BE137" s="53"/>
      <c r="BF137" s="53"/>
      <c r="BG137" s="53"/>
      <c r="BH137" s="53"/>
    </row>
    <row r="138" spans="1:65" x14ac:dyDescent="0.2">
      <c r="A138" s="50"/>
      <c r="B138" s="124"/>
      <c r="C138" s="118"/>
      <c r="D138" s="134"/>
      <c r="E138" s="129"/>
      <c r="F138" s="118"/>
      <c r="G138" s="128"/>
      <c r="H138" s="128"/>
      <c r="I138" s="135"/>
      <c r="AS138" s="53"/>
      <c r="AT138" s="53"/>
      <c r="AU138" s="53"/>
      <c r="AV138" s="53"/>
      <c r="AW138" s="53"/>
      <c r="AX138" s="53"/>
      <c r="AY138" s="53"/>
      <c r="AZ138" s="53"/>
      <c r="BA138" s="53"/>
      <c r="BB138" s="53"/>
      <c r="BC138" s="53"/>
      <c r="BD138" s="53"/>
      <c r="BE138" s="53"/>
      <c r="BF138" s="53"/>
      <c r="BG138" s="53"/>
      <c r="BH138" s="53"/>
    </row>
    <row r="139" spans="1:65" ht="14.25" x14ac:dyDescent="0.2">
      <c r="A139" s="50"/>
      <c r="B139" s="306" t="s">
        <v>398</v>
      </c>
      <c r="C139" s="306"/>
      <c r="D139" s="134"/>
      <c r="E139" s="129" t="s">
        <v>397</v>
      </c>
      <c r="F139" s="118">
        <v>0.02</v>
      </c>
      <c r="G139" s="128" t="s">
        <v>5</v>
      </c>
      <c r="H139" s="128" t="s">
        <v>13</v>
      </c>
      <c r="I139" s="135"/>
      <c r="AS139" s="53"/>
      <c r="AT139" s="53"/>
      <c r="AU139" s="53"/>
      <c r="AV139" s="53"/>
      <c r="AW139" s="53"/>
      <c r="AX139" s="53"/>
      <c r="AY139" s="53"/>
      <c r="AZ139" s="53"/>
      <c r="BA139" s="53"/>
      <c r="BB139" s="53"/>
      <c r="BC139" s="53"/>
      <c r="BD139" s="53"/>
      <c r="BE139" s="53"/>
      <c r="BF139" s="53"/>
      <c r="BG139" s="53"/>
      <c r="BH139" s="53"/>
    </row>
    <row r="140" spans="1:65" x14ac:dyDescent="0.2">
      <c r="A140" s="50"/>
      <c r="B140" s="124"/>
      <c r="C140" s="118"/>
      <c r="D140" s="134"/>
      <c r="E140" s="129"/>
      <c r="F140" s="118"/>
      <c r="G140" s="128"/>
      <c r="H140" s="128"/>
      <c r="I140" s="135"/>
      <c r="AS140" s="53"/>
      <c r="AT140" s="53"/>
      <c r="AU140" s="53"/>
      <c r="AV140" s="53"/>
      <c r="AW140" s="53"/>
      <c r="AX140" s="53"/>
      <c r="AY140" s="53"/>
      <c r="AZ140" s="53"/>
      <c r="BA140" s="53"/>
      <c r="BB140" s="53"/>
      <c r="BC140" s="53"/>
      <c r="BD140" s="53"/>
      <c r="BE140" s="53"/>
      <c r="BF140" s="53"/>
      <c r="BG140" s="53"/>
      <c r="BH140" s="53"/>
    </row>
    <row r="141" spans="1:65" ht="25.5" x14ac:dyDescent="0.2">
      <c r="A141" s="50"/>
      <c r="B141" s="124" t="s">
        <v>400</v>
      </c>
      <c r="C141" s="118"/>
      <c r="D141" s="134"/>
      <c r="E141" s="129" t="s">
        <v>35</v>
      </c>
      <c r="F141" s="118">
        <v>1</v>
      </c>
      <c r="G141" s="128" t="s">
        <v>36</v>
      </c>
      <c r="H141" s="128" t="s">
        <v>13</v>
      </c>
      <c r="I141" s="135"/>
      <c r="AS141" s="53"/>
      <c r="AT141" s="53"/>
      <c r="AU141" s="53"/>
      <c r="AV141" s="53"/>
      <c r="AW141" s="53"/>
      <c r="AX141" s="53"/>
      <c r="AY141" s="53"/>
      <c r="AZ141" s="53"/>
      <c r="BA141" s="53"/>
      <c r="BB141" s="53"/>
      <c r="BC141" s="53"/>
      <c r="BD141" s="53"/>
      <c r="BE141" s="53"/>
      <c r="BF141" s="53"/>
      <c r="BG141" s="53"/>
      <c r="BH141" s="53"/>
    </row>
    <row r="142" spans="1:65" x14ac:dyDescent="0.2">
      <c r="A142" s="50"/>
      <c r="B142" s="124"/>
      <c r="C142" s="118"/>
      <c r="D142" s="134"/>
      <c r="E142" s="129"/>
      <c r="F142" s="118"/>
      <c r="G142" s="128"/>
      <c r="H142" s="128"/>
      <c r="I142" s="135"/>
      <c r="AS142" s="53"/>
      <c r="AT142" s="53"/>
      <c r="AU142" s="53"/>
      <c r="AV142" s="53"/>
      <c r="AW142" s="53"/>
      <c r="AX142" s="53"/>
      <c r="AY142" s="53"/>
      <c r="AZ142" s="53"/>
      <c r="BA142" s="53"/>
      <c r="BB142" s="53"/>
      <c r="BC142" s="53"/>
      <c r="BD142" s="53"/>
      <c r="BE142" s="53"/>
      <c r="BF142" s="53"/>
      <c r="BG142" s="53"/>
      <c r="BH142" s="53"/>
    </row>
    <row r="143" spans="1:65" ht="14.25" x14ac:dyDescent="0.2">
      <c r="A143" s="50"/>
      <c r="B143" s="306" t="s">
        <v>401</v>
      </c>
      <c r="C143" s="306"/>
      <c r="D143" s="134"/>
      <c r="E143" s="129" t="s">
        <v>402</v>
      </c>
      <c r="F143" s="118">
        <v>1</v>
      </c>
      <c r="G143" s="128" t="s">
        <v>5</v>
      </c>
      <c r="H143" s="128" t="s">
        <v>13</v>
      </c>
      <c r="I143" s="135"/>
      <c r="AS143" s="53"/>
      <c r="AT143" s="53"/>
      <c r="AU143" s="53"/>
      <c r="AV143" s="53"/>
      <c r="AW143" s="53"/>
      <c r="AX143" s="53"/>
      <c r="AY143" s="53"/>
      <c r="AZ143" s="53"/>
      <c r="BA143" s="53"/>
      <c r="BB143" s="53"/>
      <c r="BC143" s="53"/>
      <c r="BD143" s="53"/>
      <c r="BE143" s="53"/>
      <c r="BF143" s="53"/>
      <c r="BG143" s="53"/>
      <c r="BH143" s="53"/>
    </row>
    <row r="144" spans="1:65" ht="13.5" thickBot="1" x14ac:dyDescent="0.25">
      <c r="A144" s="50"/>
      <c r="B144" s="124"/>
      <c r="C144" s="121"/>
      <c r="D144" s="134"/>
      <c r="E144" s="135"/>
      <c r="F144" s="136"/>
      <c r="G144" s="128"/>
      <c r="H144" s="128"/>
      <c r="I144" s="135"/>
      <c r="AS144" s="53"/>
      <c r="AT144" s="53"/>
      <c r="AU144" s="53"/>
      <c r="AV144" s="53"/>
      <c r="AW144" s="53"/>
      <c r="AX144" s="53"/>
      <c r="AY144" s="53"/>
      <c r="AZ144" s="53"/>
      <c r="BA144" s="53"/>
      <c r="BB144" s="53"/>
      <c r="BC144" s="53"/>
      <c r="BD144" s="53"/>
      <c r="BE144" s="53"/>
      <c r="BF144" s="53"/>
      <c r="BG144" s="53"/>
      <c r="BH144" s="53"/>
    </row>
    <row r="145" spans="1:60" ht="27" thickTop="1" thickBot="1" x14ac:dyDescent="0.25">
      <c r="A145" s="50"/>
      <c r="B145" s="129" t="s">
        <v>97</v>
      </c>
      <c r="C145" s="148" t="s">
        <v>372</v>
      </c>
      <c r="D145" s="175"/>
      <c r="E145" s="200" t="str">
        <f>IF(C145='Pick-lists &amp; Defaults'!B43,"Cform_volume",IF(C145='Pick-lists &amp; Defaults'!B44,"Cform_weight",""))</f>
        <v/>
      </c>
      <c r="F145" s="127"/>
      <c r="G145" s="202" t="str">
        <f>IF(E145="Cform_volume","g/L",IF(E145="Cform_weight","g/kg",""))</f>
        <v/>
      </c>
      <c r="H145" s="128" t="s">
        <v>6</v>
      </c>
      <c r="I145" s="130"/>
      <c r="AS145" s="53"/>
      <c r="AT145" s="53"/>
      <c r="AU145" s="53"/>
      <c r="AV145" s="53"/>
      <c r="AW145" s="53"/>
      <c r="AX145" s="53"/>
      <c r="AY145" s="53"/>
      <c r="AZ145" s="53"/>
      <c r="BA145" s="53"/>
      <c r="BB145" s="53"/>
      <c r="BC145" s="53"/>
      <c r="BD145" s="53"/>
      <c r="BE145" s="53"/>
      <c r="BF145" s="53"/>
      <c r="BG145" s="53"/>
      <c r="BH145" s="53"/>
    </row>
    <row r="146" spans="1:60" s="52" customFormat="1" ht="14.25" thickTop="1" thickBot="1" x14ac:dyDescent="0.25">
      <c r="B146" s="124"/>
      <c r="C146" s="118"/>
      <c r="D146" s="124"/>
      <c r="E146" s="129"/>
      <c r="F146" s="128"/>
      <c r="G146" s="128"/>
      <c r="H146" s="128"/>
      <c r="I146" s="131"/>
    </row>
    <row r="147" spans="1:60" s="52" customFormat="1" ht="27" thickTop="1" thickBot="1" x14ac:dyDescent="0.25">
      <c r="B147" s="129" t="s">
        <v>98</v>
      </c>
      <c r="C147" s="148" t="s">
        <v>376</v>
      </c>
      <c r="D147" s="129"/>
      <c r="E147" s="201" t="str">
        <f>IF(C147='Pick-lists &amp; Defaults'!B38,"Vform_appl",IF(C147='Pick-lists &amp; Defaults'!B39,"Qform_appl",""))</f>
        <v/>
      </c>
      <c r="F147" s="127"/>
      <c r="G147" s="202" t="str">
        <f>IF(E147="Vform_appl","μL/cm2",IF(E147="Qform_appl","mg/cm2",""))</f>
        <v/>
      </c>
      <c r="H147" s="128" t="s">
        <v>33</v>
      </c>
      <c r="I147" s="131" t="s">
        <v>403</v>
      </c>
    </row>
    <row r="148" spans="1:60" s="52" customFormat="1" ht="14.25" thickTop="1" thickBot="1" x14ac:dyDescent="0.25">
      <c r="B148" s="124"/>
      <c r="C148" s="118"/>
      <c r="D148" s="124"/>
      <c r="E148" s="129"/>
      <c r="F148" s="128"/>
      <c r="G148" s="128"/>
      <c r="H148" s="128"/>
      <c r="I148" s="128"/>
    </row>
    <row r="149" spans="1:60" s="52" customFormat="1" ht="39.75" thickTop="1" thickBot="1" x14ac:dyDescent="0.25">
      <c r="B149" s="124" t="s">
        <v>350</v>
      </c>
      <c r="C149" s="148" t="s">
        <v>366</v>
      </c>
      <c r="D149" s="131"/>
      <c r="E149" s="124" t="s">
        <v>38</v>
      </c>
      <c r="F149" s="203" t="str">
        <f>INDEX('Pick-lists &amp; Defaults'!C25:C27,MATCH('PT19-appl human skin &amp; garments'!C149,BodyPart,0))</f>
        <v>??</v>
      </c>
      <c r="G149" s="128" t="s">
        <v>39</v>
      </c>
      <c r="H149" s="128" t="s">
        <v>45</v>
      </c>
      <c r="I149" s="150" t="s">
        <v>517</v>
      </c>
    </row>
    <row r="150" spans="1:60" s="52" customFormat="1" ht="13.5" thickTop="1" x14ac:dyDescent="0.2">
      <c r="B150" s="306"/>
      <c r="C150" s="306"/>
      <c r="D150" s="131"/>
      <c r="E150" s="130"/>
      <c r="F150" s="128"/>
      <c r="G150" s="132"/>
      <c r="H150" s="128"/>
      <c r="I150" s="131"/>
    </row>
    <row r="151" spans="1:60" s="52" customFormat="1" ht="15" x14ac:dyDescent="0.2">
      <c r="B151" s="306" t="s">
        <v>355</v>
      </c>
      <c r="C151" s="306"/>
      <c r="D151" s="131"/>
      <c r="E151" s="130" t="s">
        <v>356</v>
      </c>
      <c r="F151" s="128">
        <v>1000</v>
      </c>
      <c r="G151" s="132" t="s">
        <v>357</v>
      </c>
      <c r="H151" s="128" t="s">
        <v>13</v>
      </c>
      <c r="I151" s="131"/>
    </row>
    <row r="152" spans="1:60" s="52" customFormat="1" x14ac:dyDescent="0.2">
      <c r="B152" s="124"/>
      <c r="C152" s="118"/>
      <c r="D152" s="131"/>
      <c r="E152" s="130"/>
      <c r="F152" s="128"/>
      <c r="G152" s="132"/>
      <c r="H152" s="128"/>
      <c r="I152" s="131"/>
    </row>
    <row r="153" spans="1:60" s="52" customFormat="1" ht="15" x14ac:dyDescent="0.2">
      <c r="B153" s="124" t="s">
        <v>409</v>
      </c>
      <c r="C153" s="118"/>
      <c r="D153" s="131"/>
      <c r="E153" s="130" t="s">
        <v>410</v>
      </c>
      <c r="F153" s="128">
        <v>435000</v>
      </c>
      <c r="G153" s="132" t="s">
        <v>411</v>
      </c>
      <c r="H153" s="128" t="s">
        <v>13</v>
      </c>
      <c r="I153" s="131"/>
    </row>
    <row r="154" spans="1:60" s="52" customFormat="1" x14ac:dyDescent="0.2">
      <c r="B154" s="124"/>
      <c r="C154" s="118"/>
      <c r="D154" s="131"/>
      <c r="E154" s="130"/>
      <c r="F154" s="128"/>
      <c r="G154" s="132"/>
      <c r="H154" s="128"/>
      <c r="I154" s="131"/>
    </row>
    <row r="155" spans="1:60" s="52" customFormat="1" ht="15" x14ac:dyDescent="0.2">
      <c r="B155" s="306" t="s">
        <v>412</v>
      </c>
      <c r="C155" s="306"/>
      <c r="D155" s="131"/>
      <c r="E155" s="130" t="s">
        <v>413</v>
      </c>
      <c r="F155" s="127"/>
      <c r="G155" s="128" t="s">
        <v>36</v>
      </c>
      <c r="H155" s="128" t="s">
        <v>6</v>
      </c>
      <c r="I155" s="131"/>
    </row>
    <row r="156" spans="1:60" s="52" customFormat="1" x14ac:dyDescent="0.2">
      <c r="B156" s="124"/>
      <c r="C156" s="118"/>
      <c r="D156" s="131"/>
      <c r="E156" s="130"/>
      <c r="F156" s="128"/>
      <c r="G156" s="132"/>
      <c r="H156" s="128"/>
      <c r="I156" s="131"/>
    </row>
    <row r="157" spans="1:60" s="52" customFormat="1" ht="14.25" x14ac:dyDescent="0.2">
      <c r="B157" s="306" t="s">
        <v>414</v>
      </c>
      <c r="C157" s="306"/>
      <c r="D157" s="131"/>
      <c r="E157" s="130" t="s">
        <v>65</v>
      </c>
      <c r="F157" s="128">
        <v>1</v>
      </c>
      <c r="G157" s="132" t="s">
        <v>10</v>
      </c>
      <c r="H157" s="128" t="s">
        <v>13</v>
      </c>
      <c r="I157" s="131"/>
    </row>
    <row r="158" spans="1:60" s="52" customFormat="1" x14ac:dyDescent="0.2">
      <c r="B158" s="124"/>
      <c r="C158" s="118"/>
      <c r="D158" s="131"/>
      <c r="E158" s="130"/>
      <c r="F158" s="128"/>
      <c r="G158" s="132"/>
      <c r="H158" s="128"/>
      <c r="I158" s="131"/>
    </row>
    <row r="159" spans="1:60" s="52" customFormat="1" ht="14.25" x14ac:dyDescent="0.2">
      <c r="B159" s="306" t="s">
        <v>415</v>
      </c>
      <c r="C159" s="306"/>
      <c r="D159" s="131"/>
      <c r="E159" s="130" t="s">
        <v>66</v>
      </c>
      <c r="F159" s="128">
        <v>91</v>
      </c>
      <c r="G159" s="132" t="s">
        <v>10</v>
      </c>
      <c r="H159" s="128" t="s">
        <v>13</v>
      </c>
      <c r="I159" s="131"/>
    </row>
    <row r="160" spans="1:60" s="52" customFormat="1" x14ac:dyDescent="0.2">
      <c r="B160" s="124"/>
      <c r="C160" s="118"/>
      <c r="D160" s="131"/>
      <c r="E160" s="130"/>
      <c r="F160" s="128"/>
      <c r="G160" s="132"/>
      <c r="H160" s="128"/>
      <c r="I160" s="131"/>
    </row>
    <row r="161" spans="1:45" s="52" customFormat="1" ht="25.5" x14ac:dyDescent="0.2">
      <c r="B161" s="124" t="s">
        <v>64</v>
      </c>
      <c r="C161" s="118"/>
      <c r="D161" s="131"/>
      <c r="E161" s="130" t="s">
        <v>67</v>
      </c>
      <c r="F161" s="128">
        <v>91</v>
      </c>
      <c r="G161" s="128" t="s">
        <v>5</v>
      </c>
      <c r="H161" s="128" t="s">
        <v>13</v>
      </c>
      <c r="I161" s="131"/>
    </row>
    <row r="162" spans="1:45" s="52" customFormat="1" x14ac:dyDescent="0.2">
      <c r="B162" s="124"/>
      <c r="C162" s="118"/>
      <c r="D162" s="131"/>
      <c r="E162" s="130"/>
      <c r="F162" s="128"/>
      <c r="G162" s="132"/>
      <c r="H162" s="128"/>
      <c r="I162" s="131"/>
    </row>
    <row r="163" spans="1:45" s="52" customFormat="1" x14ac:dyDescent="0.2">
      <c r="B163" s="124"/>
      <c r="C163" s="118"/>
      <c r="D163" s="124"/>
      <c r="E163" s="129"/>
      <c r="F163" s="130"/>
      <c r="G163" s="128"/>
      <c r="H163" s="128"/>
      <c r="I163" s="128"/>
    </row>
    <row r="164" spans="1:45" s="53" customFormat="1" ht="15" x14ac:dyDescent="0.2">
      <c r="A164" s="50"/>
      <c r="B164" s="113" t="s">
        <v>1</v>
      </c>
      <c r="C164" s="114"/>
      <c r="D164" s="113"/>
      <c r="E164" s="113"/>
      <c r="F164" s="133"/>
      <c r="G164" s="133"/>
      <c r="H164" s="133"/>
      <c r="I164" s="133"/>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row>
    <row r="165" spans="1:45" s="53" customFormat="1" x14ac:dyDescent="0.2">
      <c r="A165" s="50"/>
      <c r="B165" s="126"/>
      <c r="C165" s="118"/>
      <c r="D165" s="126"/>
      <c r="E165" s="126"/>
      <c r="F165" s="126"/>
      <c r="G165" s="126"/>
      <c r="H165" s="126"/>
      <c r="I165" s="126"/>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row>
    <row r="166" spans="1:45" s="53" customFormat="1" ht="15" x14ac:dyDescent="0.2">
      <c r="A166" s="50"/>
      <c r="B166" s="134" t="s">
        <v>2</v>
      </c>
      <c r="C166" s="121"/>
      <c r="D166" s="134"/>
      <c r="E166" s="135" t="s">
        <v>4</v>
      </c>
      <c r="F166" s="136" t="s">
        <v>7</v>
      </c>
      <c r="G166" s="136" t="s">
        <v>3</v>
      </c>
      <c r="H166" s="136" t="s">
        <v>11</v>
      </c>
      <c r="I166" s="135" t="s">
        <v>444</v>
      </c>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row>
    <row r="167" spans="1:45" s="53" customFormat="1" x14ac:dyDescent="0.2">
      <c r="A167" s="50"/>
      <c r="B167" s="137"/>
      <c r="C167" s="138"/>
      <c r="D167" s="137"/>
      <c r="E167" s="137"/>
      <c r="F167" s="137"/>
      <c r="G167" s="137"/>
      <c r="H167" s="137"/>
      <c r="I167" s="130"/>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row>
    <row r="168" spans="1:45" s="52" customFormat="1" ht="15" customHeight="1" x14ac:dyDescent="0.2">
      <c r="A168" s="50"/>
      <c r="B168" s="306" t="s">
        <v>86</v>
      </c>
      <c r="C168" s="306"/>
      <c r="D168" s="129"/>
      <c r="E168" s="129" t="s">
        <v>24</v>
      </c>
      <c r="F168" s="199" t="str">
        <f>IF(OR(active_subst="",consumption_appl="",AREAskin="??"),"??",Nswimmer*N_appl*consumption_appl*AREAskin*active_subst*Fswim*Fwaterbody*0.000000001*IF(AND(E145="Cform_volume",E147="Qform_appl"),1000/RHOform,IF(AND(E145="Cform_weight",E147="Vform_appl"),RHOform*0.001,1)))</f>
        <v>??</v>
      </c>
      <c r="G168" s="128" t="s">
        <v>22</v>
      </c>
      <c r="H168" s="128" t="s">
        <v>8</v>
      </c>
      <c r="I168" s="139" t="s">
        <v>386</v>
      </c>
    </row>
    <row r="169" spans="1:45" s="52" customFormat="1" x14ac:dyDescent="0.2">
      <c r="A169" s="50"/>
      <c r="B169" s="124"/>
      <c r="C169" s="118"/>
      <c r="D169" s="124"/>
      <c r="E169" s="129"/>
      <c r="F169" s="129"/>
      <c r="G169" s="128"/>
      <c r="H169" s="128"/>
      <c r="I169" s="139"/>
    </row>
    <row r="170" spans="1:45" s="52" customFormat="1" ht="18.75" customHeight="1" x14ac:dyDescent="0.2">
      <c r="A170" s="50"/>
      <c r="B170" s="306" t="s">
        <v>416</v>
      </c>
      <c r="C170" s="306"/>
      <c r="D170" s="124"/>
      <c r="E170" s="129" t="s">
        <v>417</v>
      </c>
      <c r="F170" s="199" t="str">
        <f>IF(Elocalwater="??","??",Elocalwater*1000*Temission_1d/Vwaterbody)</f>
        <v>??</v>
      </c>
      <c r="G170" s="128" t="s">
        <v>92</v>
      </c>
      <c r="H170" s="128" t="s">
        <v>8</v>
      </c>
      <c r="I170" s="140" t="s">
        <v>422</v>
      </c>
    </row>
    <row r="171" spans="1:45" s="52" customFormat="1" x14ac:dyDescent="0.2">
      <c r="A171" s="50"/>
      <c r="B171" s="124"/>
      <c r="C171" s="118"/>
      <c r="D171" s="124"/>
      <c r="E171" s="129"/>
      <c r="F171" s="129"/>
      <c r="G171" s="128"/>
      <c r="H171" s="128"/>
      <c r="I171" s="139"/>
    </row>
    <row r="172" spans="1:45" s="52" customFormat="1" ht="19.5" customHeight="1" x14ac:dyDescent="0.2">
      <c r="A172" s="50"/>
      <c r="B172" s="306" t="s">
        <v>418</v>
      </c>
      <c r="C172" s="306"/>
      <c r="D172" s="124"/>
      <c r="E172" s="129" t="s">
        <v>419</v>
      </c>
      <c r="F172" s="199" t="str">
        <f>IF(Elocalwater="??", "??",Elocalwater*1000*Temission_91d/Vwaterbody)</f>
        <v>??</v>
      </c>
      <c r="G172" s="128" t="s">
        <v>92</v>
      </c>
      <c r="H172" s="128" t="s">
        <v>8</v>
      </c>
      <c r="I172" s="140" t="s">
        <v>423</v>
      </c>
    </row>
    <row r="173" spans="1:45" s="52" customFormat="1" x14ac:dyDescent="0.2">
      <c r="A173" s="50"/>
      <c r="B173" s="124"/>
      <c r="C173" s="118"/>
      <c r="D173" s="124"/>
      <c r="E173" s="129"/>
      <c r="F173" s="129"/>
      <c r="G173" s="128"/>
      <c r="H173" s="128"/>
      <c r="I173" s="139"/>
    </row>
    <row r="174" spans="1:45" s="52" customFormat="1" ht="45" customHeight="1" x14ac:dyDescent="0.2">
      <c r="A174" s="50"/>
      <c r="B174" s="306" t="s">
        <v>420</v>
      </c>
      <c r="C174" s="306"/>
      <c r="D174" s="124"/>
      <c r="E174" s="129" t="s">
        <v>421</v>
      </c>
      <c r="F174" s="199" t="str">
        <f>IF(kdegwater="","??",IF(AND(kdegwater&gt;0,ISNUMBER(Clocal_water_1d)),Clocal_water_1d*((1-(EXP(-kdegwater*Temission_1d))^Nemission_91d)/(1-EXP(-kdegwater*Temission_1d))),Clocal_water_91d))</f>
        <v>??</v>
      </c>
      <c r="G174" s="128" t="s">
        <v>92</v>
      </c>
      <c r="H174" s="128" t="s">
        <v>8</v>
      </c>
      <c r="I174" s="140" t="s">
        <v>527</v>
      </c>
    </row>
    <row r="175" spans="1:45" s="52" customFormat="1" x14ac:dyDescent="0.2">
      <c r="A175" s="50"/>
      <c r="B175" s="124"/>
      <c r="C175" s="118"/>
      <c r="D175" s="124"/>
      <c r="E175" s="129"/>
      <c r="F175" s="129"/>
      <c r="G175" s="128"/>
      <c r="H175" s="128"/>
      <c r="I175" s="139"/>
    </row>
    <row r="176" spans="1:45" s="52" customFormat="1" x14ac:dyDescent="0.2">
      <c r="A176" s="50"/>
      <c r="B176" s="129"/>
      <c r="C176" s="118"/>
      <c r="D176" s="124"/>
      <c r="E176" s="129"/>
      <c r="F176" s="129"/>
      <c r="G176" s="126"/>
      <c r="H176" s="128"/>
      <c r="I176" s="128"/>
    </row>
    <row r="177" spans="1:60" s="52" customFormat="1" x14ac:dyDescent="0.2">
      <c r="C177" s="109"/>
      <c r="G177" s="70"/>
      <c r="H177" s="70"/>
      <c r="I177" s="176"/>
    </row>
    <row r="178" spans="1:60" s="52" customFormat="1" x14ac:dyDescent="0.2">
      <c r="B178" s="177" t="s">
        <v>12</v>
      </c>
      <c r="C178" s="142"/>
      <c r="F178" s="178"/>
      <c r="G178" s="179"/>
      <c r="H178" s="70"/>
      <c r="I178" s="176"/>
    </row>
    <row r="179" spans="1:60" s="52" customFormat="1" x14ac:dyDescent="0.2">
      <c r="B179" s="305" t="s">
        <v>399</v>
      </c>
      <c r="C179" s="305"/>
      <c r="D179" s="305"/>
      <c r="E179" s="305"/>
      <c r="F179" s="305"/>
      <c r="G179" s="305"/>
      <c r="H179" s="305"/>
      <c r="I179" s="305"/>
    </row>
    <row r="180" spans="1:60" s="52" customFormat="1" x14ac:dyDescent="0.2">
      <c r="C180" s="142"/>
      <c r="F180" s="178"/>
      <c r="G180" s="179"/>
      <c r="H180" s="70"/>
      <c r="I180" s="176"/>
    </row>
    <row r="181" spans="1:60" s="52" customFormat="1" x14ac:dyDescent="0.2">
      <c r="A181" s="50"/>
      <c r="B181" s="182"/>
      <c r="C181" s="151"/>
      <c r="D181" s="183"/>
      <c r="E181" s="183"/>
      <c r="F181" s="183"/>
      <c r="G181" s="183"/>
      <c r="H181" s="184"/>
      <c r="K181" s="176"/>
    </row>
    <row r="182" spans="1:60" s="52" customFormat="1" ht="14.25" x14ac:dyDescent="0.2">
      <c r="A182" s="50"/>
      <c r="B182" s="185" t="s">
        <v>370</v>
      </c>
      <c r="C182" s="79"/>
      <c r="D182" s="50"/>
      <c r="E182" s="50"/>
      <c r="F182" s="50"/>
      <c r="G182" s="50"/>
      <c r="H182" s="186"/>
      <c r="K182" s="176"/>
    </row>
    <row r="183" spans="1:60" s="52" customFormat="1" ht="14.25" x14ac:dyDescent="0.2">
      <c r="A183" s="50"/>
      <c r="B183" s="187"/>
      <c r="C183" s="79"/>
      <c r="D183" s="50"/>
      <c r="E183" s="50"/>
      <c r="F183" s="50"/>
      <c r="G183" s="50"/>
      <c r="H183" s="188"/>
      <c r="K183" s="176"/>
    </row>
    <row r="184" spans="1:60" s="52" customFormat="1" ht="20.100000000000001" customHeight="1" x14ac:dyDescent="0.2">
      <c r="A184" s="50"/>
      <c r="B184" s="189" t="s">
        <v>405</v>
      </c>
      <c r="C184" s="79"/>
      <c r="D184" s="50"/>
      <c r="E184" s="50"/>
      <c r="F184" s="190"/>
      <c r="G184" s="50"/>
      <c r="H184" s="186"/>
      <c r="K184" s="176"/>
    </row>
    <row r="185" spans="1:60" s="52" customFormat="1" ht="20.100000000000001" customHeight="1" x14ac:dyDescent="0.2">
      <c r="A185" s="50"/>
      <c r="B185" s="189" t="s">
        <v>406</v>
      </c>
      <c r="C185" s="79"/>
      <c r="D185" s="50"/>
      <c r="E185" s="50"/>
      <c r="F185" s="50"/>
      <c r="G185" s="50"/>
      <c r="H185" s="186"/>
      <c r="K185" s="176"/>
    </row>
    <row r="186" spans="1:60" s="52" customFormat="1" ht="20.100000000000001" customHeight="1" x14ac:dyDescent="0.2">
      <c r="A186" s="50"/>
      <c r="B186" s="189" t="s">
        <v>407</v>
      </c>
      <c r="C186" s="79"/>
      <c r="D186" s="50"/>
      <c r="E186" s="50"/>
      <c r="F186" s="50"/>
      <c r="G186" s="50"/>
      <c r="H186" s="186"/>
      <c r="K186" s="176"/>
    </row>
    <row r="187" spans="1:60" s="52" customFormat="1" ht="20.100000000000001" customHeight="1" x14ac:dyDescent="0.2">
      <c r="A187" s="50"/>
      <c r="B187" s="189" t="s">
        <v>408</v>
      </c>
      <c r="C187" s="79"/>
      <c r="D187" s="50"/>
      <c r="E187" s="50"/>
      <c r="F187" s="50"/>
      <c r="G187" s="50"/>
      <c r="H187" s="186"/>
      <c r="K187" s="176"/>
    </row>
    <row r="188" spans="1:60" s="52" customFormat="1" x14ac:dyDescent="0.2">
      <c r="A188" s="50"/>
      <c r="B188" s="191"/>
      <c r="C188" s="152"/>
      <c r="D188" s="192"/>
      <c r="E188" s="192"/>
      <c r="F188" s="192"/>
      <c r="G188" s="192"/>
      <c r="H188" s="193"/>
      <c r="K188" s="176"/>
    </row>
    <row r="189" spans="1:60" ht="15" x14ac:dyDescent="0.2">
      <c r="A189" s="50"/>
      <c r="B189" s="104"/>
      <c r="C189" s="102"/>
      <c r="D189" s="169"/>
      <c r="E189" s="169"/>
      <c r="F189" s="50"/>
      <c r="G189" s="50"/>
      <c r="H189" s="50"/>
      <c r="I189" s="50"/>
      <c r="J189" s="50"/>
      <c r="BG189" s="53"/>
      <c r="BH189" s="53"/>
    </row>
    <row r="190" spans="1:60" s="52" customFormat="1" x14ac:dyDescent="0.2">
      <c r="C190" s="109"/>
      <c r="E190" s="176"/>
    </row>
    <row r="191" spans="1:60" s="52" customFormat="1" x14ac:dyDescent="0.2">
      <c r="C191" s="109"/>
      <c r="E191" s="176"/>
    </row>
    <row r="192" spans="1:60" s="52" customFormat="1" x14ac:dyDescent="0.2">
      <c r="C192" s="109"/>
      <c r="E192" s="176"/>
    </row>
    <row r="193" spans="3:5" s="52" customFormat="1" x14ac:dyDescent="0.2">
      <c r="C193" s="109"/>
      <c r="E193" s="176"/>
    </row>
    <row r="194" spans="3:5" s="52" customFormat="1" x14ac:dyDescent="0.2">
      <c r="C194" s="109"/>
      <c r="E194" s="176"/>
    </row>
    <row r="195" spans="3:5" s="52" customFormat="1" x14ac:dyDescent="0.2">
      <c r="C195" s="109"/>
      <c r="E195" s="176"/>
    </row>
    <row r="196" spans="3:5" s="52" customFormat="1" x14ac:dyDescent="0.2">
      <c r="C196" s="109"/>
      <c r="E196" s="176"/>
    </row>
    <row r="197" spans="3:5" s="52" customFormat="1" x14ac:dyDescent="0.2">
      <c r="C197" s="109"/>
      <c r="E197" s="176"/>
    </row>
    <row r="198" spans="3:5" s="52" customFormat="1" x14ac:dyDescent="0.2">
      <c r="C198" s="109"/>
      <c r="E198" s="176"/>
    </row>
    <row r="199" spans="3:5" s="52" customFormat="1" x14ac:dyDescent="0.2">
      <c r="C199" s="109"/>
      <c r="E199" s="176"/>
    </row>
    <row r="200" spans="3:5" s="52" customFormat="1" x14ac:dyDescent="0.2">
      <c r="C200" s="109"/>
      <c r="E200" s="176"/>
    </row>
    <row r="201" spans="3:5" s="52" customFormat="1" x14ac:dyDescent="0.2">
      <c r="C201" s="109"/>
      <c r="E201" s="176"/>
    </row>
    <row r="202" spans="3:5" s="52" customFormat="1" x14ac:dyDescent="0.2">
      <c r="C202" s="109"/>
      <c r="E202" s="176"/>
    </row>
    <row r="203" spans="3:5" s="52" customFormat="1" x14ac:dyDescent="0.2">
      <c r="C203" s="109"/>
      <c r="E203" s="176"/>
    </row>
    <row r="204" spans="3:5" s="52" customFormat="1" x14ac:dyDescent="0.2">
      <c r="C204" s="109"/>
      <c r="E204" s="176"/>
    </row>
    <row r="205" spans="3:5" s="52" customFormat="1" x14ac:dyDescent="0.2">
      <c r="C205" s="109"/>
      <c r="E205" s="176"/>
    </row>
    <row r="206" spans="3:5" s="52" customFormat="1" x14ac:dyDescent="0.2">
      <c r="C206" s="109"/>
      <c r="E206" s="176"/>
    </row>
    <row r="207" spans="3:5" s="52" customFormat="1" x14ac:dyDescent="0.2">
      <c r="C207" s="109"/>
      <c r="E207" s="176"/>
    </row>
    <row r="208" spans="3:5" s="52" customFormat="1" x14ac:dyDescent="0.2">
      <c r="C208" s="109"/>
      <c r="E208" s="176"/>
    </row>
    <row r="209" spans="3:5" s="52" customFormat="1" x14ac:dyDescent="0.2">
      <c r="C209" s="109"/>
      <c r="E209" s="176"/>
    </row>
    <row r="210" spans="3:5" s="52" customFormat="1" x14ac:dyDescent="0.2">
      <c r="C210" s="109"/>
      <c r="E210" s="176"/>
    </row>
    <row r="211" spans="3:5" s="52" customFormat="1" x14ac:dyDescent="0.2">
      <c r="C211" s="109"/>
      <c r="E211" s="176"/>
    </row>
    <row r="212" spans="3:5" s="52" customFormat="1" x14ac:dyDescent="0.2">
      <c r="C212" s="109"/>
      <c r="E212" s="176"/>
    </row>
    <row r="213" spans="3:5" s="52" customFormat="1" x14ac:dyDescent="0.2">
      <c r="C213" s="109"/>
      <c r="E213" s="176"/>
    </row>
    <row r="214" spans="3:5" s="52" customFormat="1" x14ac:dyDescent="0.2">
      <c r="C214" s="109"/>
      <c r="E214" s="176"/>
    </row>
    <row r="215" spans="3:5" s="52" customFormat="1" x14ac:dyDescent="0.2">
      <c r="C215" s="109"/>
      <c r="E215" s="176"/>
    </row>
    <row r="216" spans="3:5" s="52" customFormat="1" x14ac:dyDescent="0.2">
      <c r="C216" s="109"/>
      <c r="E216" s="176"/>
    </row>
    <row r="217" spans="3:5" s="52" customFormat="1" x14ac:dyDescent="0.2">
      <c r="C217" s="109"/>
      <c r="E217" s="176"/>
    </row>
    <row r="218" spans="3:5" s="52" customFormat="1" x14ac:dyDescent="0.2">
      <c r="C218" s="109"/>
      <c r="E218" s="176"/>
    </row>
    <row r="219" spans="3:5" s="52" customFormat="1" x14ac:dyDescent="0.2">
      <c r="C219" s="109"/>
      <c r="E219" s="176"/>
    </row>
    <row r="220" spans="3:5" s="52" customFormat="1" x14ac:dyDescent="0.2">
      <c r="C220" s="109"/>
      <c r="E220" s="176"/>
    </row>
    <row r="221" spans="3:5" s="52" customFormat="1" x14ac:dyDescent="0.2">
      <c r="C221" s="109"/>
      <c r="E221" s="176"/>
    </row>
    <row r="222" spans="3:5" s="52" customFormat="1" x14ac:dyDescent="0.2">
      <c r="C222" s="109"/>
      <c r="E222" s="176"/>
    </row>
    <row r="223" spans="3:5" s="52" customFormat="1" x14ac:dyDescent="0.2">
      <c r="C223" s="109"/>
      <c r="E223" s="176"/>
    </row>
    <row r="224" spans="3:5" s="52" customFormat="1" x14ac:dyDescent="0.2">
      <c r="C224" s="109"/>
      <c r="E224" s="176"/>
    </row>
    <row r="225" spans="3:5" s="52" customFormat="1" x14ac:dyDescent="0.2">
      <c r="C225" s="109"/>
      <c r="E225" s="176"/>
    </row>
    <row r="226" spans="3:5" s="52" customFormat="1" x14ac:dyDescent="0.2">
      <c r="C226" s="109"/>
      <c r="E226" s="176"/>
    </row>
    <row r="227" spans="3:5" s="52" customFormat="1" x14ac:dyDescent="0.2">
      <c r="C227" s="109"/>
      <c r="E227" s="176"/>
    </row>
    <row r="228" spans="3:5" s="52" customFormat="1" x14ac:dyDescent="0.2">
      <c r="C228" s="109"/>
      <c r="E228" s="176"/>
    </row>
    <row r="229" spans="3:5" s="52" customFormat="1" x14ac:dyDescent="0.2">
      <c r="C229" s="109"/>
      <c r="E229" s="176"/>
    </row>
    <row r="230" spans="3:5" s="52" customFormat="1" x14ac:dyDescent="0.2">
      <c r="C230" s="109"/>
      <c r="E230" s="176"/>
    </row>
    <row r="231" spans="3:5" s="52" customFormat="1" x14ac:dyDescent="0.2">
      <c r="C231" s="109"/>
      <c r="E231" s="176"/>
    </row>
    <row r="232" spans="3:5" s="52" customFormat="1" x14ac:dyDescent="0.2">
      <c r="C232" s="109"/>
      <c r="E232" s="176"/>
    </row>
    <row r="233" spans="3:5" s="52" customFormat="1" x14ac:dyDescent="0.2">
      <c r="C233" s="109"/>
      <c r="E233" s="176"/>
    </row>
    <row r="234" spans="3:5" s="52" customFormat="1" x14ac:dyDescent="0.2">
      <c r="C234" s="109"/>
      <c r="E234" s="176"/>
    </row>
    <row r="235" spans="3:5" s="52" customFormat="1" x14ac:dyDescent="0.2">
      <c r="C235" s="109"/>
      <c r="E235" s="176"/>
    </row>
    <row r="236" spans="3:5" s="52" customFormat="1" x14ac:dyDescent="0.2">
      <c r="C236" s="109"/>
      <c r="E236" s="176"/>
    </row>
    <row r="237" spans="3:5" s="52" customFormat="1" x14ac:dyDescent="0.2">
      <c r="C237" s="109"/>
      <c r="E237" s="176"/>
    </row>
    <row r="238" spans="3:5" s="52" customFormat="1" x14ac:dyDescent="0.2">
      <c r="C238" s="109"/>
      <c r="E238" s="176"/>
    </row>
    <row r="239" spans="3:5" s="52" customFormat="1" x14ac:dyDescent="0.2">
      <c r="C239" s="109"/>
      <c r="E239" s="176"/>
    </row>
    <row r="240" spans="3:5" s="52" customFormat="1" x14ac:dyDescent="0.2">
      <c r="C240" s="109"/>
      <c r="E240" s="176"/>
    </row>
    <row r="241" spans="3:5" s="52" customFormat="1" x14ac:dyDescent="0.2">
      <c r="C241" s="109"/>
      <c r="E241" s="176"/>
    </row>
    <row r="242" spans="3:5" s="52" customFormat="1" x14ac:dyDescent="0.2">
      <c r="C242" s="109"/>
      <c r="E242" s="176"/>
    </row>
    <row r="243" spans="3:5" s="52" customFormat="1" x14ac:dyDescent="0.2">
      <c r="C243" s="109"/>
      <c r="E243" s="176"/>
    </row>
    <row r="244" spans="3:5" s="52" customFormat="1" x14ac:dyDescent="0.2">
      <c r="C244" s="109"/>
      <c r="E244" s="176"/>
    </row>
    <row r="245" spans="3:5" s="52" customFormat="1" x14ac:dyDescent="0.2">
      <c r="C245" s="109"/>
      <c r="E245" s="176"/>
    </row>
    <row r="246" spans="3:5" s="52" customFormat="1" x14ac:dyDescent="0.2">
      <c r="C246" s="109"/>
      <c r="E246" s="176"/>
    </row>
    <row r="247" spans="3:5" s="52" customFormat="1" x14ac:dyDescent="0.2">
      <c r="C247" s="109"/>
      <c r="E247" s="176"/>
    </row>
    <row r="248" spans="3:5" s="52" customFormat="1" x14ac:dyDescent="0.2">
      <c r="C248" s="109"/>
      <c r="E248" s="176"/>
    </row>
    <row r="249" spans="3:5" s="52" customFormat="1" x14ac:dyDescent="0.2">
      <c r="C249" s="109"/>
      <c r="E249" s="176"/>
    </row>
  </sheetData>
  <sheetProtection password="CDAE" sheet="1" objects="1" scenarios="1" formatCells="0" formatColumns="0" formatRows="0"/>
  <mergeCells count="43">
    <mergeCell ref="B9:I9"/>
    <mergeCell ref="B11:I11"/>
    <mergeCell ref="B12:I12"/>
    <mergeCell ref="B10:I10"/>
    <mergeCell ref="B39:C39"/>
    <mergeCell ref="B16:I16"/>
    <mergeCell ref="B35:C35"/>
    <mergeCell ref="B33:C33"/>
    <mergeCell ref="B24:I24"/>
    <mergeCell ref="B25:I25"/>
    <mergeCell ref="B31:C31"/>
    <mergeCell ref="B110:I110"/>
    <mergeCell ref="B89:C89"/>
    <mergeCell ref="B91:C91"/>
    <mergeCell ref="B99:C99"/>
    <mergeCell ref="B93:C93"/>
    <mergeCell ref="B41:C41"/>
    <mergeCell ref="B50:D50"/>
    <mergeCell ref="B57:D57"/>
    <mergeCell ref="B43:C43"/>
    <mergeCell ref="B151:C151"/>
    <mergeCell ref="B137:C137"/>
    <mergeCell ref="B106:D106"/>
    <mergeCell ref="B71:I71"/>
    <mergeCell ref="B73:I73"/>
    <mergeCell ref="B88:C88"/>
    <mergeCell ref="B79:C79"/>
    <mergeCell ref="B97:C97"/>
    <mergeCell ref="B128:I128"/>
    <mergeCell ref="B129:I129"/>
    <mergeCell ref="B130:I130"/>
    <mergeCell ref="B131:I131"/>
    <mergeCell ref="B179:I179"/>
    <mergeCell ref="B139:C139"/>
    <mergeCell ref="B143:C143"/>
    <mergeCell ref="B155:C155"/>
    <mergeCell ref="B157:C157"/>
    <mergeCell ref="B159:C159"/>
    <mergeCell ref="B170:C170"/>
    <mergeCell ref="B172:C172"/>
    <mergeCell ref="B174:C174"/>
    <mergeCell ref="B168:C168"/>
    <mergeCell ref="B150:C150"/>
  </mergeCells>
  <dataValidations count="6">
    <dataValidation type="list" allowBlank="1" showInputMessage="1" showErrorMessage="1" sqref="C85">
      <formula1>treatment_product_efficacy</formula1>
    </dataValidation>
    <dataValidation type="list" allowBlank="1" showInputMessage="1" showErrorMessage="1" sqref="C87">
      <formula1>BodyParts_Garments</formula1>
    </dataValidation>
    <dataValidation type="list" allowBlank="1" showInputMessage="1" showErrorMessage="1" sqref="C95">
      <formula1>Type_Use</formula1>
    </dataValidation>
    <dataValidation type="list" allowBlank="1" showInputMessage="1" showErrorMessage="1" sqref="C81 C145">
      <formula1>ProductForm</formula1>
    </dataValidation>
    <dataValidation type="list" allowBlank="1" showInputMessage="1" showErrorMessage="1" sqref="C83 C147">
      <formula1>Consumption</formula1>
    </dataValidation>
    <dataValidation type="list" allowBlank="1" showInputMessage="1" showErrorMessage="1" sqref="C149">
      <formula1>BodyPart</formula1>
    </dataValidation>
  </dataValidations>
  <hyperlinks>
    <hyperlink ref="B10" location="'PT19-appl human skin &amp; garments'!A__Tonnage_based_approach__ESD_Table_3_1__p.24" display="A) Tonnage-based approach (ESD Table 3-1, p.24)"/>
    <hyperlink ref="B11:I11" location="'PT19-appl human skin &amp; garments'!B__Consumption_based_approach__ESD_Table_3_6__p.27" display="B) Consumption-based approach (ESD Table 3-6, p.27)"/>
    <hyperlink ref="B12:I12" location="'PT19-appl human skin &amp; garments'!Release_to_surface_water_bodies_through_swimming__ESD_§_3.1.4.2__p.28__Table_3_7__p.30___Table_3_8__p.32" display="Release to surface water bodies through swimming (ESD § 3.1.4.2, p.28; Table 3-7, p.30 &amp; Table 3-8, p.32)"/>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345"/>
  <sheetViews>
    <sheetView showGridLines="0" topLeftCell="A148" zoomScaleNormal="100" workbookViewId="0">
      <selection activeCell="F161" sqref="F161"/>
    </sheetView>
  </sheetViews>
  <sheetFormatPr defaultColWidth="8.75" defaultRowHeight="12.75" x14ac:dyDescent="0.2"/>
  <cols>
    <col min="1" max="1" width="1.625" style="30" customWidth="1"/>
    <col min="2" max="2" width="20.625" style="80" customWidth="1"/>
    <col min="3" max="3" width="25.625" style="80" customWidth="1"/>
    <col min="4" max="4" width="1.625" style="80" customWidth="1"/>
    <col min="5" max="5" width="15.625" style="160" customWidth="1"/>
    <col min="6" max="6" width="15.625" style="80" customWidth="1"/>
    <col min="7" max="8" width="10.625" style="80" customWidth="1"/>
    <col min="9" max="9" width="55.625" style="80" customWidth="1"/>
    <col min="10" max="12" width="15.625" style="30" customWidth="1"/>
    <col min="13" max="61" width="8.75" style="30"/>
    <col min="62" max="16384" width="8.75" style="80"/>
  </cols>
  <sheetData>
    <row r="1" spans="1:102" s="30" customFormat="1" x14ac:dyDescent="0.2">
      <c r="E1" s="31"/>
    </row>
    <row r="2" spans="1:102" ht="20.25" x14ac:dyDescent="0.3">
      <c r="B2" s="32" t="s">
        <v>25</v>
      </c>
      <c r="C2" s="82"/>
      <c r="D2" s="82"/>
      <c r="E2" s="83"/>
      <c r="F2" s="33"/>
      <c r="G2" s="33"/>
      <c r="H2" s="33"/>
      <c r="I2" s="33"/>
      <c r="J2" s="33"/>
      <c r="K2" s="33"/>
      <c r="L2" s="33"/>
      <c r="M2" s="33"/>
    </row>
    <row r="3" spans="1:102" ht="14.25" x14ac:dyDescent="0.2">
      <c r="B3" s="84"/>
      <c r="C3" s="86"/>
      <c r="D3" s="86"/>
      <c r="E3" s="87"/>
      <c r="F3" s="33"/>
      <c r="G3" s="33"/>
      <c r="H3" s="33"/>
      <c r="I3" s="33"/>
      <c r="J3" s="33"/>
      <c r="K3" s="33"/>
      <c r="L3" s="33"/>
      <c r="M3" s="33"/>
    </row>
    <row r="4" spans="1:102" ht="14.25" x14ac:dyDescent="0.2">
      <c r="B4" s="84"/>
      <c r="C4" s="86"/>
      <c r="D4" s="86"/>
      <c r="E4" s="87"/>
      <c r="F4" s="33"/>
      <c r="G4" s="33"/>
      <c r="H4" s="33"/>
      <c r="I4" s="33"/>
      <c r="J4" s="33"/>
      <c r="K4" s="33"/>
      <c r="L4" s="33"/>
      <c r="M4" s="33"/>
    </row>
    <row r="5" spans="1:102" ht="20.45" customHeight="1" x14ac:dyDescent="0.2">
      <c r="B5" s="88" t="s">
        <v>450</v>
      </c>
      <c r="C5" s="90"/>
      <c r="D5" s="90"/>
      <c r="E5" s="91"/>
      <c r="F5" s="92"/>
      <c r="G5" s="92"/>
      <c r="H5" s="92"/>
      <c r="I5" s="93"/>
      <c r="J5" s="33"/>
      <c r="K5" s="33"/>
      <c r="L5" s="33"/>
      <c r="M5" s="33"/>
    </row>
    <row r="6" spans="1:102" s="53" customFormat="1" ht="15.75" thickBot="1" x14ac:dyDescent="0.25">
      <c r="A6" s="50"/>
      <c r="B6" s="51"/>
      <c r="C6" s="51"/>
      <c r="D6" s="51"/>
      <c r="E6" s="51"/>
      <c r="F6" s="51"/>
      <c r="G6" s="51"/>
      <c r="H6" s="51"/>
      <c r="I6" s="51"/>
      <c r="J6" s="51"/>
      <c r="K6" s="50"/>
      <c r="L6" s="50"/>
      <c r="M6" s="50"/>
      <c r="N6" s="50"/>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row>
    <row r="7" spans="1:102" s="53" customFormat="1" ht="14.25" x14ac:dyDescent="0.2">
      <c r="A7" s="50"/>
      <c r="B7" s="54" t="s">
        <v>520</v>
      </c>
      <c r="C7" s="55"/>
      <c r="D7" s="55"/>
      <c r="E7" s="55"/>
      <c r="F7" s="55"/>
      <c r="G7" s="55"/>
      <c r="H7" s="55"/>
      <c r="I7" s="73"/>
      <c r="J7" s="62"/>
      <c r="K7" s="50"/>
      <c r="L7" s="57"/>
      <c r="M7" s="50"/>
      <c r="N7" s="50"/>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row>
    <row r="8" spans="1:102" s="70" customFormat="1" ht="14.25" x14ac:dyDescent="0.2">
      <c r="A8" s="67"/>
      <c r="B8" s="74"/>
      <c r="C8" s="68"/>
      <c r="D8" s="68"/>
      <c r="E8" s="68"/>
      <c r="F8" s="68"/>
      <c r="G8" s="68"/>
      <c r="H8" s="68"/>
      <c r="I8" s="75"/>
      <c r="J8" s="69"/>
      <c r="K8" s="67"/>
      <c r="L8" s="67"/>
      <c r="M8" s="67"/>
      <c r="N8" s="67"/>
    </row>
    <row r="9" spans="1:102" s="70" customFormat="1" ht="24.95" customHeight="1" x14ac:dyDescent="0.2">
      <c r="A9" s="67"/>
      <c r="B9" s="308" t="s">
        <v>451</v>
      </c>
      <c r="C9" s="309"/>
      <c r="D9" s="309"/>
      <c r="E9" s="309"/>
      <c r="F9" s="309"/>
      <c r="G9" s="309"/>
      <c r="H9" s="309"/>
      <c r="I9" s="310"/>
      <c r="J9" s="67"/>
      <c r="K9" s="67"/>
      <c r="L9" s="67"/>
      <c r="M9" s="67"/>
      <c r="N9" s="67"/>
    </row>
    <row r="10" spans="1:102" s="70" customFormat="1" ht="20.100000000000001" customHeight="1" x14ac:dyDescent="0.2">
      <c r="A10" s="67"/>
      <c r="B10" s="311" t="s">
        <v>523</v>
      </c>
      <c r="C10" s="312"/>
      <c r="D10" s="312"/>
      <c r="E10" s="312"/>
      <c r="F10" s="312"/>
      <c r="G10" s="312"/>
      <c r="H10" s="312"/>
      <c r="I10" s="313"/>
      <c r="J10" s="67"/>
      <c r="K10" s="67"/>
      <c r="L10" s="67"/>
      <c r="M10" s="67"/>
      <c r="N10" s="67"/>
    </row>
    <row r="11" spans="1:102" s="70" customFormat="1" ht="20.100000000000001" customHeight="1" x14ac:dyDescent="0.2">
      <c r="A11" s="67"/>
      <c r="B11" s="311" t="s">
        <v>524</v>
      </c>
      <c r="C11" s="312"/>
      <c r="D11" s="312"/>
      <c r="E11" s="312"/>
      <c r="F11" s="312"/>
      <c r="G11" s="312"/>
      <c r="H11" s="312"/>
      <c r="I11" s="313"/>
      <c r="J11" s="67"/>
      <c r="K11" s="67"/>
      <c r="L11" s="67"/>
      <c r="M11" s="67"/>
      <c r="N11" s="67"/>
    </row>
    <row r="12" spans="1:102" s="70" customFormat="1" ht="20.100000000000001" customHeight="1" x14ac:dyDescent="0.2">
      <c r="A12" s="67"/>
      <c r="B12" s="311" t="s">
        <v>525</v>
      </c>
      <c r="C12" s="312"/>
      <c r="D12" s="312"/>
      <c r="E12" s="312"/>
      <c r="F12" s="312"/>
      <c r="G12" s="312"/>
      <c r="H12" s="312"/>
      <c r="I12" s="313"/>
      <c r="J12" s="67"/>
      <c r="K12" s="67"/>
      <c r="L12" s="67"/>
      <c r="M12" s="67"/>
      <c r="N12" s="67"/>
    </row>
    <row r="13" spans="1:102" s="70" customFormat="1" ht="20.100000000000001" customHeight="1" x14ac:dyDescent="0.2">
      <c r="A13" s="67"/>
      <c r="B13" s="237" t="s">
        <v>528</v>
      </c>
      <c r="C13" s="223"/>
      <c r="D13" s="223"/>
      <c r="E13" s="223"/>
      <c r="F13" s="223"/>
      <c r="G13" s="223"/>
      <c r="H13" s="223"/>
      <c r="I13" s="238"/>
      <c r="J13" s="67"/>
      <c r="K13" s="67"/>
      <c r="L13" s="67"/>
      <c r="M13" s="67"/>
      <c r="N13" s="67"/>
    </row>
    <row r="14" spans="1:102" s="70" customFormat="1" ht="20.100000000000001" customHeight="1" x14ac:dyDescent="0.2">
      <c r="A14" s="67"/>
      <c r="B14" s="237" t="s">
        <v>529</v>
      </c>
      <c r="C14" s="223"/>
      <c r="D14" s="223"/>
      <c r="E14" s="223"/>
      <c r="F14" s="223"/>
      <c r="G14" s="223"/>
      <c r="H14" s="223"/>
      <c r="I14" s="238"/>
      <c r="J14" s="67"/>
      <c r="K14" s="67"/>
      <c r="L14" s="67"/>
      <c r="M14" s="67"/>
      <c r="N14" s="67"/>
    </row>
    <row r="15" spans="1:102" s="70" customFormat="1" ht="24.95" customHeight="1" x14ac:dyDescent="0.2">
      <c r="A15" s="67"/>
      <c r="B15" s="308" t="s">
        <v>475</v>
      </c>
      <c r="C15" s="309"/>
      <c r="D15" s="309"/>
      <c r="E15" s="309"/>
      <c r="F15" s="309"/>
      <c r="G15" s="309"/>
      <c r="H15" s="309"/>
      <c r="I15" s="310"/>
      <c r="J15" s="67"/>
      <c r="K15" s="67"/>
      <c r="L15" s="67"/>
      <c r="M15" s="67"/>
      <c r="N15" s="67"/>
    </row>
    <row r="16" spans="1:102" s="70" customFormat="1" ht="24.95" customHeight="1" x14ac:dyDescent="0.2">
      <c r="A16" s="67"/>
      <c r="B16" s="308" t="s">
        <v>477</v>
      </c>
      <c r="C16" s="309"/>
      <c r="D16" s="309"/>
      <c r="E16" s="309"/>
      <c r="F16" s="309"/>
      <c r="G16" s="309"/>
      <c r="H16" s="309"/>
      <c r="I16" s="310"/>
      <c r="J16" s="67"/>
      <c r="K16" s="67"/>
      <c r="L16" s="67"/>
      <c r="M16" s="67"/>
      <c r="N16" s="67"/>
    </row>
    <row r="17" spans="1:66" s="70" customFormat="1" ht="13.5" thickBot="1" x14ac:dyDescent="0.25">
      <c r="A17" s="67"/>
      <c r="B17" s="76"/>
      <c r="C17" s="77"/>
      <c r="D17" s="77"/>
      <c r="E17" s="77"/>
      <c r="F17" s="77"/>
      <c r="G17" s="77"/>
      <c r="H17" s="77"/>
      <c r="I17" s="78"/>
      <c r="J17" s="71"/>
      <c r="K17" s="67"/>
      <c r="L17" s="67"/>
      <c r="M17" s="67"/>
      <c r="N17" s="67"/>
    </row>
    <row r="18" spans="1:66" s="70" customFormat="1" x14ac:dyDescent="0.2">
      <c r="A18" s="67"/>
      <c r="B18" s="67"/>
      <c r="C18" s="67"/>
      <c r="D18" s="67"/>
      <c r="E18" s="67"/>
      <c r="F18" s="67"/>
      <c r="G18" s="67"/>
      <c r="H18" s="67"/>
      <c r="I18" s="67"/>
      <c r="J18" s="72"/>
      <c r="K18" s="67"/>
      <c r="L18" s="67"/>
      <c r="M18" s="67"/>
      <c r="N18" s="67"/>
    </row>
    <row r="19" spans="1:66" s="206" customFormat="1" x14ac:dyDescent="0.2">
      <c r="A19" s="40"/>
      <c r="B19" s="204"/>
      <c r="C19" s="204"/>
      <c r="D19" s="204"/>
      <c r="E19" s="205"/>
      <c r="F19" s="94"/>
      <c r="G19" s="94"/>
      <c r="H19" s="94"/>
      <c r="I19" s="94"/>
      <c r="J19" s="94"/>
      <c r="K19" s="94"/>
      <c r="L19" s="94"/>
      <c r="M19" s="94"/>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row>
    <row r="20" spans="1:66" ht="30.75" customHeight="1" x14ac:dyDescent="0.2">
      <c r="B20" s="319" t="s">
        <v>513</v>
      </c>
      <c r="C20" s="319"/>
      <c r="D20" s="319"/>
      <c r="E20" s="319"/>
      <c r="F20" s="319"/>
      <c r="G20" s="319"/>
      <c r="H20" s="319"/>
      <c r="I20" s="319"/>
      <c r="J20" s="33"/>
      <c r="K20" s="33"/>
      <c r="L20" s="33"/>
      <c r="BI20" s="80"/>
    </row>
    <row r="21" spans="1:66" s="154" customFormat="1" x14ac:dyDescent="0.2">
      <c r="A21" s="37"/>
      <c r="B21" s="207"/>
      <c r="C21" s="207"/>
      <c r="D21" s="207"/>
      <c r="E21" s="207"/>
      <c r="F21" s="207"/>
      <c r="G21" s="207"/>
      <c r="H21" s="207"/>
      <c r="I21" s="207"/>
      <c r="J21" s="35"/>
      <c r="K21" s="35"/>
      <c r="L21" s="35"/>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row>
    <row r="22" spans="1:66" s="208" customFormat="1" ht="14.25" x14ac:dyDescent="0.2">
      <c r="B22" s="209" t="s">
        <v>518</v>
      </c>
      <c r="C22" s="210"/>
      <c r="D22" s="210"/>
      <c r="E22" s="210"/>
      <c r="F22" s="210"/>
      <c r="G22" s="210"/>
      <c r="H22" s="210"/>
      <c r="I22" s="210"/>
    </row>
    <row r="23" spans="1:66" s="37" customFormat="1" ht="28.5" customHeight="1" x14ac:dyDescent="0.2">
      <c r="B23" s="315" t="s">
        <v>519</v>
      </c>
      <c r="C23" s="315"/>
      <c r="D23" s="315"/>
      <c r="E23" s="315"/>
      <c r="F23" s="315"/>
      <c r="G23" s="315"/>
      <c r="H23" s="315"/>
      <c r="I23" s="315"/>
      <c r="J23" s="64"/>
      <c r="K23" s="64"/>
      <c r="L23" s="211"/>
    </row>
    <row r="24" spans="1:66" s="37" customFormat="1" x14ac:dyDescent="0.2">
      <c r="B24" s="65"/>
      <c r="C24" s="65"/>
      <c r="D24" s="65"/>
      <c r="E24" s="65"/>
      <c r="F24" s="65"/>
      <c r="G24" s="65"/>
      <c r="H24" s="65"/>
      <c r="I24" s="65"/>
      <c r="J24" s="64"/>
      <c r="K24" s="64"/>
      <c r="L24" s="211"/>
    </row>
    <row r="25" spans="1:66" ht="18" x14ac:dyDescent="0.2">
      <c r="B25" s="317" t="s">
        <v>451</v>
      </c>
      <c r="C25" s="317"/>
      <c r="D25" s="317"/>
      <c r="E25" s="317"/>
      <c r="F25" s="317"/>
      <c r="G25" s="317"/>
      <c r="H25" s="317"/>
      <c r="I25" s="317"/>
      <c r="J25" s="33"/>
      <c r="K25" s="33"/>
      <c r="BH25" s="80"/>
      <c r="BI25" s="80"/>
    </row>
    <row r="26" spans="1:66" ht="15" x14ac:dyDescent="0.2">
      <c r="B26" s="94"/>
      <c r="C26" s="212"/>
      <c r="D26" s="103"/>
      <c r="E26" s="103"/>
      <c r="F26" s="33"/>
      <c r="G26" s="33"/>
      <c r="H26" s="33"/>
      <c r="I26" s="33"/>
      <c r="J26" s="33"/>
      <c r="K26" s="33"/>
      <c r="BH26" s="80"/>
      <c r="BI26" s="80"/>
    </row>
    <row r="27" spans="1:66" ht="15" x14ac:dyDescent="0.2">
      <c r="B27" s="318" t="s">
        <v>459</v>
      </c>
      <c r="C27" s="318"/>
      <c r="D27" s="318"/>
      <c r="E27" s="318"/>
      <c r="F27" s="318"/>
      <c r="G27" s="318"/>
      <c r="H27" s="318"/>
      <c r="I27" s="318"/>
      <c r="J27" s="33"/>
      <c r="K27" s="33"/>
      <c r="BH27" s="80"/>
      <c r="BI27" s="80"/>
    </row>
    <row r="28" spans="1:66" ht="15" x14ac:dyDescent="0.2">
      <c r="B28" s="94"/>
      <c r="C28" s="57"/>
      <c r="D28" s="110"/>
      <c r="E28" s="110"/>
      <c r="F28" s="110"/>
      <c r="G28" s="110"/>
      <c r="H28" s="110"/>
      <c r="I28" s="110"/>
      <c r="J28" s="33"/>
      <c r="K28" s="33"/>
      <c r="L28" s="33"/>
      <c r="M28" s="33"/>
    </row>
    <row r="29" spans="1:66" s="53" customFormat="1" x14ac:dyDescent="0.2">
      <c r="A29" s="52"/>
      <c r="B29" s="171" t="s">
        <v>19</v>
      </c>
      <c r="C29" s="171"/>
      <c r="D29" s="171"/>
      <c r="E29" s="58"/>
      <c r="F29" s="58"/>
      <c r="G29" s="58"/>
      <c r="H29" s="58"/>
      <c r="I29" s="61"/>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row>
    <row r="30" spans="1:66" s="53" customFormat="1" ht="14.25" x14ac:dyDescent="0.2">
      <c r="A30" s="52"/>
      <c r="B30" s="67" t="s">
        <v>454</v>
      </c>
      <c r="C30" s="171"/>
      <c r="D30" s="171"/>
      <c r="E30" s="58"/>
      <c r="F30" s="58"/>
      <c r="G30" s="58"/>
      <c r="H30" s="58"/>
      <c r="I30" s="61"/>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row>
    <row r="31" spans="1:66" s="53" customFormat="1" ht="14.25" x14ac:dyDescent="0.2">
      <c r="A31" s="52"/>
      <c r="B31" s="67" t="s">
        <v>455</v>
      </c>
      <c r="C31" s="63"/>
      <c r="D31" s="63"/>
      <c r="E31" s="63"/>
      <c r="F31" s="63"/>
      <c r="G31" s="63"/>
      <c r="H31" s="63"/>
      <c r="I31" s="63"/>
      <c r="J31" s="50"/>
      <c r="K31" s="50"/>
      <c r="L31" s="50"/>
      <c r="M31" s="50"/>
      <c r="N31" s="50"/>
      <c r="O31" s="50"/>
      <c r="P31" s="50"/>
      <c r="Q31" s="50"/>
      <c r="R31" s="50"/>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row>
    <row r="32" spans="1:66" s="53" customFormat="1" ht="14.25" x14ac:dyDescent="0.2">
      <c r="A32" s="52"/>
      <c r="B32" s="67" t="s">
        <v>456</v>
      </c>
      <c r="C32" s="63"/>
      <c r="D32" s="63"/>
      <c r="E32" s="63"/>
      <c r="F32" s="63"/>
      <c r="G32" s="63"/>
      <c r="H32" s="63"/>
      <c r="I32" s="63"/>
      <c r="J32" s="50"/>
      <c r="K32" s="50"/>
      <c r="L32" s="50"/>
      <c r="M32" s="50"/>
      <c r="N32" s="50"/>
      <c r="O32" s="50"/>
      <c r="P32" s="50"/>
      <c r="Q32" s="50"/>
      <c r="R32" s="50"/>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row>
    <row r="33" spans="1:66" s="53" customFormat="1" x14ac:dyDescent="0.2">
      <c r="A33" s="52"/>
      <c r="B33" s="307" t="s">
        <v>457</v>
      </c>
      <c r="C33" s="307"/>
      <c r="D33" s="307"/>
      <c r="E33" s="307"/>
      <c r="F33" s="307"/>
      <c r="G33" s="307"/>
      <c r="H33" s="307"/>
      <c r="I33" s="307"/>
      <c r="J33" s="50"/>
      <c r="K33" s="50"/>
      <c r="L33" s="50"/>
      <c r="M33" s="50"/>
      <c r="N33" s="50"/>
      <c r="O33" s="50"/>
      <c r="P33" s="50"/>
      <c r="Q33" s="50"/>
      <c r="R33" s="50"/>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row>
    <row r="34" spans="1:66" s="53" customFormat="1" ht="29.25" customHeight="1" x14ac:dyDescent="0.2">
      <c r="A34" s="52"/>
      <c r="B34" s="307" t="s">
        <v>458</v>
      </c>
      <c r="C34" s="307"/>
      <c r="D34" s="307"/>
      <c r="E34" s="307"/>
      <c r="F34" s="307"/>
      <c r="G34" s="307"/>
      <c r="H34" s="307"/>
      <c r="I34" s="307"/>
      <c r="J34" s="50"/>
      <c r="K34" s="50"/>
      <c r="L34" s="50"/>
      <c r="M34" s="50"/>
      <c r="N34" s="50"/>
      <c r="O34" s="50"/>
      <c r="P34" s="50"/>
      <c r="Q34" s="50"/>
      <c r="R34" s="50"/>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row>
    <row r="35" spans="1:66" s="52" customFormat="1" ht="15" x14ac:dyDescent="0.2">
      <c r="D35" s="110"/>
      <c r="E35" s="111"/>
      <c r="F35" s="173"/>
      <c r="G35" s="173"/>
      <c r="H35" s="173"/>
      <c r="I35" s="50"/>
      <c r="J35" s="50"/>
      <c r="K35" s="50"/>
      <c r="L35" s="50"/>
      <c r="M35" s="50"/>
    </row>
    <row r="36" spans="1:66" s="53" customFormat="1" ht="15" x14ac:dyDescent="0.2">
      <c r="A36" s="52"/>
      <c r="B36" s="113" t="s">
        <v>0</v>
      </c>
      <c r="C36" s="113"/>
      <c r="D36" s="113"/>
      <c r="E36" s="133"/>
      <c r="F36" s="133"/>
      <c r="G36" s="133"/>
      <c r="H36" s="133"/>
      <c r="I36" s="174"/>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row>
    <row r="37" spans="1:66" s="53" customFormat="1" x14ac:dyDescent="0.2">
      <c r="A37" s="52"/>
      <c r="B37" s="126"/>
      <c r="C37" s="126"/>
      <c r="D37" s="126"/>
      <c r="E37" s="126"/>
      <c r="F37" s="126"/>
      <c r="G37" s="126"/>
      <c r="H37" s="126"/>
      <c r="I37" s="130"/>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row>
    <row r="38" spans="1:66" s="53" customFormat="1" ht="15" x14ac:dyDescent="0.2">
      <c r="A38" s="52"/>
      <c r="B38" s="134" t="s">
        <v>2</v>
      </c>
      <c r="C38" s="134"/>
      <c r="D38" s="134"/>
      <c r="E38" s="135" t="s">
        <v>4</v>
      </c>
      <c r="F38" s="136" t="s">
        <v>7</v>
      </c>
      <c r="G38" s="136" t="s">
        <v>3</v>
      </c>
      <c r="H38" s="136" t="s">
        <v>11</v>
      </c>
      <c r="I38" s="135" t="s">
        <v>444</v>
      </c>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row>
    <row r="39" spans="1:66" s="53" customFormat="1" ht="13.5" thickBot="1" x14ac:dyDescent="0.25">
      <c r="A39" s="52"/>
      <c r="B39" s="124"/>
      <c r="C39" s="134"/>
      <c r="D39" s="134"/>
      <c r="E39" s="135"/>
      <c r="F39" s="136"/>
      <c r="G39" s="136"/>
      <c r="H39" s="136"/>
      <c r="I39" s="135"/>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row>
    <row r="40" spans="1:66" s="53" customFormat="1" ht="17.25" thickTop="1" thickBot="1" x14ac:dyDescent="0.25">
      <c r="A40" s="52"/>
      <c r="B40" s="124" t="s">
        <v>40</v>
      </c>
      <c r="C40" s="213" t="s">
        <v>425</v>
      </c>
      <c r="D40" s="134"/>
      <c r="E40" s="132"/>
      <c r="F40" s="132"/>
      <c r="G40" s="132" t="s">
        <v>5</v>
      </c>
      <c r="H40" s="132"/>
      <c r="I40" s="135"/>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row>
    <row r="41" spans="1:66" s="53" customFormat="1" ht="13.5" thickTop="1" x14ac:dyDescent="0.2">
      <c r="A41" s="52"/>
      <c r="B41" s="124"/>
      <c r="C41" s="175"/>
      <c r="D41" s="175"/>
      <c r="E41" s="126"/>
      <c r="F41" s="126"/>
      <c r="G41" s="126"/>
      <c r="H41" s="126"/>
      <c r="I41" s="130"/>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row>
    <row r="42" spans="1:66" s="53" customFormat="1" ht="15" x14ac:dyDescent="0.2">
      <c r="A42" s="52"/>
      <c r="B42" s="316" t="s">
        <v>27</v>
      </c>
      <c r="C42" s="316"/>
      <c r="D42" s="175"/>
      <c r="E42" s="126" t="s">
        <v>28</v>
      </c>
      <c r="F42" s="127"/>
      <c r="G42" s="128" t="s">
        <v>29</v>
      </c>
      <c r="H42" s="128" t="s">
        <v>6</v>
      </c>
      <c r="I42" s="130"/>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row>
    <row r="43" spans="1:66" s="52" customFormat="1" x14ac:dyDescent="0.2">
      <c r="B43" s="124"/>
      <c r="C43" s="124"/>
      <c r="D43" s="129"/>
      <c r="E43" s="130"/>
      <c r="F43" s="128"/>
      <c r="G43" s="128"/>
      <c r="H43" s="128"/>
      <c r="I43" s="130"/>
    </row>
    <row r="44" spans="1:66" s="52" customFormat="1" ht="15" x14ac:dyDescent="0.2">
      <c r="B44" s="130" t="s">
        <v>30</v>
      </c>
      <c r="C44" s="130"/>
      <c r="D44" s="129"/>
      <c r="E44" s="130" t="s">
        <v>31</v>
      </c>
      <c r="F44" s="128">
        <v>0.6</v>
      </c>
      <c r="G44" s="128" t="s">
        <v>32</v>
      </c>
      <c r="H44" s="128" t="s">
        <v>33</v>
      </c>
      <c r="I44" s="130"/>
    </row>
    <row r="45" spans="1:66" s="52" customFormat="1" x14ac:dyDescent="0.2">
      <c r="B45" s="130"/>
      <c r="C45" s="130"/>
      <c r="D45" s="129"/>
      <c r="E45" s="131"/>
      <c r="F45" s="128"/>
      <c r="G45" s="128"/>
      <c r="H45" s="128"/>
      <c r="I45" s="130"/>
    </row>
    <row r="46" spans="1:66" s="52" customFormat="1" ht="15" customHeight="1" x14ac:dyDescent="0.2">
      <c r="B46" s="130" t="s">
        <v>34</v>
      </c>
      <c r="C46" s="130"/>
      <c r="D46" s="129"/>
      <c r="E46" s="130" t="s">
        <v>35</v>
      </c>
      <c r="F46" s="128">
        <v>1</v>
      </c>
      <c r="G46" s="128" t="s">
        <v>36</v>
      </c>
      <c r="H46" s="128" t="s">
        <v>13</v>
      </c>
      <c r="I46" s="130"/>
    </row>
    <row r="47" spans="1:66" s="52" customFormat="1" x14ac:dyDescent="0.2">
      <c r="B47" s="130"/>
      <c r="C47" s="130"/>
      <c r="D47" s="129"/>
      <c r="E47" s="130"/>
      <c r="F47" s="128"/>
      <c r="G47" s="128"/>
      <c r="H47" s="128"/>
      <c r="I47" s="130"/>
    </row>
    <row r="48" spans="1:66" s="52" customFormat="1" ht="15" x14ac:dyDescent="0.2">
      <c r="B48" s="130" t="s">
        <v>37</v>
      </c>
      <c r="C48" s="130"/>
      <c r="D48" s="129"/>
      <c r="E48" s="130" t="s">
        <v>38</v>
      </c>
      <c r="F48" s="203" t="str">
        <f>INDEX('Pick-lists &amp; Defaults'!C52:C55,MATCH(species,AnimalSpecies,0))</f>
        <v>??</v>
      </c>
      <c r="G48" s="128" t="s">
        <v>39</v>
      </c>
      <c r="H48" s="128" t="s">
        <v>45</v>
      </c>
      <c r="I48" s="130" t="s">
        <v>46</v>
      </c>
    </row>
    <row r="49" spans="1:45" s="52" customFormat="1" x14ac:dyDescent="0.2">
      <c r="B49" s="130"/>
      <c r="C49" s="130"/>
      <c r="D49" s="129"/>
      <c r="E49" s="130"/>
      <c r="F49" s="128"/>
      <c r="G49" s="128"/>
      <c r="H49" s="128"/>
      <c r="I49" s="130"/>
    </row>
    <row r="50" spans="1:45" s="52" customFormat="1" ht="15" x14ac:dyDescent="0.2">
      <c r="B50" s="130" t="s">
        <v>52</v>
      </c>
      <c r="C50" s="130"/>
      <c r="D50" s="129"/>
      <c r="E50" s="130" t="s">
        <v>53</v>
      </c>
      <c r="F50" s="203" t="str">
        <f>INDEX('Pick-lists &amp; Defaults'!D52:D55,MATCH(species,AnimalSpecies,0))</f>
        <v>??</v>
      </c>
      <c r="G50" s="128" t="s">
        <v>54</v>
      </c>
      <c r="H50" s="128" t="s">
        <v>45</v>
      </c>
      <c r="I50" s="130" t="s">
        <v>46</v>
      </c>
    </row>
    <row r="51" spans="1:45" s="52" customFormat="1" x14ac:dyDescent="0.2">
      <c r="B51" s="130"/>
      <c r="C51" s="130"/>
      <c r="D51" s="129"/>
      <c r="E51" s="130"/>
      <c r="F51" s="128"/>
      <c r="G51" s="128"/>
      <c r="H51" s="128"/>
      <c r="I51" s="130"/>
    </row>
    <row r="52" spans="1:45" s="52" customFormat="1" ht="14.25" customHeight="1" x14ac:dyDescent="0.2">
      <c r="B52" s="130" t="s">
        <v>47</v>
      </c>
      <c r="C52" s="130"/>
      <c r="D52" s="129"/>
      <c r="E52" s="130" t="s">
        <v>48</v>
      </c>
      <c r="F52" s="128">
        <v>0.1</v>
      </c>
      <c r="G52" s="128" t="s">
        <v>5</v>
      </c>
      <c r="H52" s="128" t="s">
        <v>13</v>
      </c>
      <c r="I52" s="130"/>
    </row>
    <row r="53" spans="1:45" s="52" customFormat="1" x14ac:dyDescent="0.2">
      <c r="B53" s="130"/>
      <c r="C53" s="130"/>
      <c r="D53" s="129"/>
      <c r="E53" s="130"/>
      <c r="F53" s="128"/>
      <c r="G53" s="128"/>
      <c r="H53" s="128"/>
      <c r="I53" s="130"/>
    </row>
    <row r="54" spans="1:45" s="52" customFormat="1" ht="15" x14ac:dyDescent="0.2">
      <c r="B54" s="130" t="s">
        <v>56</v>
      </c>
      <c r="C54" s="130"/>
      <c r="D54" s="129"/>
      <c r="E54" s="130" t="s">
        <v>58</v>
      </c>
      <c r="F54" s="128">
        <v>1700</v>
      </c>
      <c r="G54" s="128" t="s">
        <v>57</v>
      </c>
      <c r="H54" s="128" t="s">
        <v>13</v>
      </c>
      <c r="I54" s="130"/>
    </row>
    <row r="55" spans="1:45" s="52" customFormat="1" x14ac:dyDescent="0.2">
      <c r="B55" s="130"/>
      <c r="C55" s="130"/>
      <c r="D55" s="129"/>
      <c r="E55" s="130"/>
      <c r="F55" s="128"/>
      <c r="G55" s="128"/>
      <c r="H55" s="128"/>
      <c r="I55" s="130"/>
    </row>
    <row r="56" spans="1:45" s="52" customFormat="1" ht="15" customHeight="1" x14ac:dyDescent="0.2">
      <c r="B56" s="130" t="s">
        <v>59</v>
      </c>
      <c r="C56" s="130"/>
      <c r="D56" s="129"/>
      <c r="E56" s="130" t="s">
        <v>60</v>
      </c>
      <c r="F56" s="127"/>
      <c r="G56" s="236" t="s">
        <v>61</v>
      </c>
      <c r="H56" s="128" t="s">
        <v>6</v>
      </c>
      <c r="I56" s="130"/>
    </row>
    <row r="57" spans="1:45" s="52" customFormat="1" ht="15" x14ac:dyDescent="0.2">
      <c r="B57" s="130"/>
      <c r="C57" s="130"/>
      <c r="D57" s="129"/>
      <c r="E57" s="130"/>
      <c r="F57" s="128"/>
      <c r="G57" s="236"/>
      <c r="H57" s="128"/>
      <c r="I57" s="130"/>
    </row>
    <row r="58" spans="1:45" s="52" customFormat="1" ht="14.25" customHeight="1" x14ac:dyDescent="0.2">
      <c r="B58" s="130" t="s">
        <v>62</v>
      </c>
      <c r="C58" s="130"/>
      <c r="D58" s="129"/>
      <c r="E58" s="130" t="s">
        <v>65</v>
      </c>
      <c r="F58" s="128">
        <v>1</v>
      </c>
      <c r="G58" s="132" t="s">
        <v>10</v>
      </c>
      <c r="H58" s="128" t="s">
        <v>13</v>
      </c>
      <c r="I58" s="130"/>
    </row>
    <row r="59" spans="1:45" s="52" customFormat="1" x14ac:dyDescent="0.2">
      <c r="B59" s="130"/>
      <c r="C59" s="130"/>
      <c r="D59" s="129"/>
      <c r="E59" s="130"/>
      <c r="F59" s="128"/>
      <c r="G59" s="215"/>
      <c r="H59" s="128"/>
      <c r="I59" s="130"/>
    </row>
    <row r="60" spans="1:45" s="52" customFormat="1" ht="14.25" customHeight="1" x14ac:dyDescent="0.2">
      <c r="B60" s="130" t="s">
        <v>63</v>
      </c>
      <c r="C60" s="130"/>
      <c r="D60" s="129"/>
      <c r="E60" s="130" t="s">
        <v>66</v>
      </c>
      <c r="F60" s="128">
        <v>91</v>
      </c>
      <c r="G60" s="132" t="s">
        <v>10</v>
      </c>
      <c r="H60" s="128" t="s">
        <v>13</v>
      </c>
      <c r="I60" s="130"/>
    </row>
    <row r="61" spans="1:45" s="52" customFormat="1" x14ac:dyDescent="0.2">
      <c r="B61" s="130"/>
      <c r="C61" s="130"/>
      <c r="D61" s="129"/>
      <c r="E61" s="130"/>
      <c r="F61" s="128"/>
      <c r="G61" s="215"/>
      <c r="H61" s="128"/>
      <c r="I61" s="130"/>
    </row>
    <row r="62" spans="1:45" s="52" customFormat="1" ht="14.25" x14ac:dyDescent="0.2">
      <c r="B62" s="130" t="s">
        <v>64</v>
      </c>
      <c r="C62" s="130"/>
      <c r="D62" s="129"/>
      <c r="E62" s="130" t="s">
        <v>67</v>
      </c>
      <c r="F62" s="128">
        <v>91</v>
      </c>
      <c r="G62" s="132" t="s">
        <v>5</v>
      </c>
      <c r="H62" s="128" t="s">
        <v>13</v>
      </c>
      <c r="I62" s="130"/>
    </row>
    <row r="63" spans="1:45" s="52" customFormat="1" x14ac:dyDescent="0.2">
      <c r="B63" s="129"/>
      <c r="C63" s="129"/>
      <c r="D63" s="129"/>
      <c r="E63" s="130"/>
      <c r="F63" s="128"/>
      <c r="G63" s="128"/>
      <c r="H63" s="128"/>
      <c r="I63" s="130"/>
    </row>
    <row r="64" spans="1:45" s="53" customFormat="1" x14ac:dyDescent="0.2">
      <c r="A64" s="52"/>
      <c r="B64" s="129"/>
      <c r="C64" s="129"/>
      <c r="D64" s="129"/>
      <c r="E64" s="126"/>
      <c r="F64" s="126"/>
      <c r="G64" s="126"/>
      <c r="H64" s="126"/>
      <c r="I64" s="130"/>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row>
    <row r="65" spans="1:45" s="53" customFormat="1" ht="15" x14ac:dyDescent="0.2">
      <c r="A65" s="52"/>
      <c r="B65" s="113" t="s">
        <v>1</v>
      </c>
      <c r="C65" s="113"/>
      <c r="D65" s="113"/>
      <c r="E65" s="133"/>
      <c r="F65" s="133"/>
      <c r="G65" s="133"/>
      <c r="H65" s="133"/>
      <c r="I65" s="174"/>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row>
    <row r="66" spans="1:45" s="53" customFormat="1" x14ac:dyDescent="0.2">
      <c r="A66" s="52"/>
      <c r="B66" s="126"/>
      <c r="C66" s="126"/>
      <c r="D66" s="126"/>
      <c r="E66" s="126"/>
      <c r="F66" s="126"/>
      <c r="G66" s="126"/>
      <c r="H66" s="126"/>
      <c r="I66" s="130"/>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row>
    <row r="67" spans="1:45" s="53" customFormat="1" ht="15" x14ac:dyDescent="0.2">
      <c r="A67" s="52"/>
      <c r="B67" s="134" t="s">
        <v>2</v>
      </c>
      <c r="C67" s="134"/>
      <c r="D67" s="134"/>
      <c r="E67" s="135" t="s">
        <v>4</v>
      </c>
      <c r="F67" s="136" t="s">
        <v>7</v>
      </c>
      <c r="G67" s="136" t="s">
        <v>3</v>
      </c>
      <c r="H67" s="136" t="s">
        <v>11</v>
      </c>
      <c r="I67" s="135" t="s">
        <v>444</v>
      </c>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row>
    <row r="68" spans="1:45" s="53" customFormat="1" x14ac:dyDescent="0.2">
      <c r="A68" s="52"/>
      <c r="B68" s="137"/>
      <c r="C68" s="137"/>
      <c r="D68" s="137"/>
      <c r="E68" s="137"/>
      <c r="F68" s="137"/>
      <c r="G68" s="137"/>
      <c r="H68" s="137"/>
      <c r="I68" s="130"/>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row>
    <row r="69" spans="1:45" s="52" customFormat="1" ht="27.75" customHeight="1" x14ac:dyDescent="0.2">
      <c r="B69" s="306" t="s">
        <v>49</v>
      </c>
      <c r="C69" s="306"/>
      <c r="D69" s="129"/>
      <c r="E69" s="129" t="s">
        <v>50</v>
      </c>
      <c r="F69" s="199" t="str">
        <f>IF(AND(Cformweight&gt;0,NOT(AREAskin="??")),Nappl*Qformappl*AREAskin*Cformweight*Fsoil*0.000000001,"??")</f>
        <v>??</v>
      </c>
      <c r="G69" s="128" t="s">
        <v>22</v>
      </c>
      <c r="H69" s="128" t="s">
        <v>8</v>
      </c>
      <c r="I69" s="139" t="s">
        <v>51</v>
      </c>
    </row>
    <row r="70" spans="1:45" s="52" customFormat="1" x14ac:dyDescent="0.2">
      <c r="B70" s="129"/>
      <c r="C70" s="124"/>
      <c r="D70" s="129"/>
      <c r="E70" s="129"/>
      <c r="F70" s="126"/>
      <c r="G70" s="128"/>
      <c r="H70" s="128"/>
      <c r="I70" s="140"/>
    </row>
    <row r="71" spans="1:45" s="52" customFormat="1" ht="27" customHeight="1" x14ac:dyDescent="0.2">
      <c r="B71" s="306" t="s">
        <v>72</v>
      </c>
      <c r="C71" s="306"/>
      <c r="D71" s="129"/>
      <c r="E71" s="129" t="s">
        <v>68</v>
      </c>
      <c r="F71" s="199" t="str">
        <f>IF(AND(NOT(Vsoil="??"),NOT(Elocal_soil="??")), Elocal_soil*Temission_1d*1000000/(Vsoil*RHOsoil),"??")</f>
        <v>??</v>
      </c>
      <c r="G71" s="128" t="s">
        <v>71</v>
      </c>
      <c r="H71" s="128" t="s">
        <v>8</v>
      </c>
      <c r="I71" s="140" t="s">
        <v>77</v>
      </c>
    </row>
    <row r="72" spans="1:45" s="52" customFormat="1" x14ac:dyDescent="0.2">
      <c r="B72" s="129"/>
      <c r="C72" s="124"/>
      <c r="D72" s="129"/>
      <c r="E72" s="129"/>
      <c r="F72" s="126"/>
      <c r="G72" s="128"/>
      <c r="H72" s="128"/>
      <c r="I72" s="140"/>
    </row>
    <row r="73" spans="1:45" s="52" customFormat="1" ht="15.75" x14ac:dyDescent="0.2">
      <c r="B73" s="306" t="s">
        <v>75</v>
      </c>
      <c r="C73" s="306"/>
      <c r="D73" s="129"/>
      <c r="E73" s="129" t="s">
        <v>69</v>
      </c>
      <c r="F73" s="199" t="str">
        <f>IF(AND(NOT(Elocal_soil="??"),NOT(Vsoil="??"),species="Horses"),Elocal_soil*Temission_91d*1000000/(Vsoil*RHOsoil),"??")</f>
        <v>??</v>
      </c>
      <c r="G73" s="128" t="s">
        <v>71</v>
      </c>
      <c r="H73" s="128" t="s">
        <v>8</v>
      </c>
      <c r="I73" s="140" t="s">
        <v>78</v>
      </c>
    </row>
    <row r="74" spans="1:45" s="52" customFormat="1" x14ac:dyDescent="0.2">
      <c r="B74" s="129"/>
      <c r="C74" s="124"/>
      <c r="D74" s="129"/>
      <c r="E74" s="129"/>
      <c r="F74" s="126"/>
      <c r="G74" s="128"/>
      <c r="H74" s="128"/>
      <c r="I74" s="140"/>
    </row>
    <row r="75" spans="1:45" s="52" customFormat="1" ht="40.5" customHeight="1" x14ac:dyDescent="0.2">
      <c r="B75" s="306" t="s">
        <v>76</v>
      </c>
      <c r="C75" s="306"/>
      <c r="D75" s="129"/>
      <c r="E75" s="129" t="s">
        <v>70</v>
      </c>
      <c r="F75" s="199" t="str">
        <f>IF(AND(species="Horses",NOT(Clocal_soil_1d="??"),kdegsoil&gt;0),(Clocal_soil_1d*((1-(EXP(-kdegsoil*Temission_1d))^Nemission_91d)/(1-EXP(-kdegsoil*Temission_1d)))),"??")</f>
        <v>??</v>
      </c>
      <c r="G75" s="128" t="s">
        <v>71</v>
      </c>
      <c r="H75" s="128" t="s">
        <v>8</v>
      </c>
      <c r="I75" s="140" t="s">
        <v>526</v>
      </c>
    </row>
    <row r="76" spans="1:45" s="52" customFormat="1" x14ac:dyDescent="0.2">
      <c r="B76" s="129"/>
      <c r="C76" s="124"/>
      <c r="D76" s="129"/>
      <c r="E76" s="129"/>
      <c r="F76" s="126"/>
      <c r="G76" s="128"/>
      <c r="H76" s="128"/>
      <c r="I76" s="140"/>
    </row>
    <row r="77" spans="1:45" s="52" customFormat="1" x14ac:dyDescent="0.2">
      <c r="B77" s="124"/>
      <c r="C77" s="124"/>
      <c r="D77" s="126"/>
      <c r="E77" s="175"/>
      <c r="F77" s="126"/>
      <c r="G77" s="216"/>
      <c r="H77" s="216"/>
      <c r="I77" s="217"/>
    </row>
    <row r="78" spans="1:45" s="52" customFormat="1" x14ac:dyDescent="0.2">
      <c r="G78" s="70"/>
      <c r="H78" s="70"/>
      <c r="I78" s="176"/>
    </row>
    <row r="79" spans="1:45" s="52" customFormat="1" x14ac:dyDescent="0.2">
      <c r="B79" s="177" t="s">
        <v>12</v>
      </c>
      <c r="C79" s="177"/>
      <c r="F79" s="178"/>
      <c r="G79" s="179"/>
      <c r="H79" s="70"/>
      <c r="I79" s="176"/>
    </row>
    <row r="80" spans="1:45" s="52" customFormat="1" x14ac:dyDescent="0.2">
      <c r="B80" s="177" t="s">
        <v>74</v>
      </c>
      <c r="C80" s="177"/>
      <c r="F80" s="178"/>
      <c r="G80" s="179"/>
      <c r="H80" s="70"/>
      <c r="I80" s="176"/>
    </row>
    <row r="81" spans="2:66" s="52" customFormat="1" x14ac:dyDescent="0.2">
      <c r="B81" s="177" t="s">
        <v>73</v>
      </c>
      <c r="G81" s="180"/>
      <c r="H81" s="70"/>
      <c r="I81" s="176"/>
    </row>
    <row r="82" spans="2:66" s="52" customFormat="1" x14ac:dyDescent="0.2">
      <c r="B82" s="177"/>
      <c r="G82" s="180"/>
      <c r="H82" s="70"/>
      <c r="I82" s="176"/>
    </row>
    <row r="83" spans="2:66" s="30" customFormat="1" x14ac:dyDescent="0.2">
      <c r="B83" s="218"/>
      <c r="G83" s="145"/>
      <c r="H83" s="40"/>
      <c r="I83" s="31"/>
    </row>
    <row r="84" spans="2:66" ht="15" x14ac:dyDescent="0.2">
      <c r="B84" s="318" t="s">
        <v>452</v>
      </c>
      <c r="C84" s="318"/>
      <c r="D84" s="318"/>
      <c r="E84" s="318"/>
      <c r="F84" s="318"/>
      <c r="G84" s="318"/>
      <c r="H84" s="318"/>
      <c r="I84" s="318"/>
      <c r="J84" s="33"/>
      <c r="K84" s="33"/>
      <c r="BH84" s="80"/>
      <c r="BI84" s="80"/>
    </row>
    <row r="85" spans="2:66" ht="15" x14ac:dyDescent="0.2">
      <c r="B85" s="94"/>
      <c r="C85" s="57"/>
      <c r="D85" s="110"/>
      <c r="E85" s="110"/>
      <c r="F85" s="110"/>
      <c r="G85" s="110"/>
      <c r="H85" s="110"/>
      <c r="I85" s="110"/>
      <c r="J85" s="33"/>
      <c r="K85" s="33"/>
      <c r="L85" s="33"/>
      <c r="M85" s="33"/>
    </row>
    <row r="86" spans="2:66" x14ac:dyDescent="0.2">
      <c r="B86" s="80" t="s">
        <v>95</v>
      </c>
      <c r="C86" s="219"/>
      <c r="D86" s="219"/>
      <c r="E86" s="33"/>
      <c r="F86" s="33"/>
      <c r="G86" s="33"/>
      <c r="H86" s="33"/>
      <c r="I86" s="34"/>
      <c r="AT86" s="80"/>
      <c r="AU86" s="80"/>
      <c r="AV86" s="80"/>
      <c r="AW86" s="80"/>
      <c r="AX86" s="80"/>
      <c r="AY86" s="80"/>
      <c r="AZ86" s="80"/>
      <c r="BA86" s="80"/>
      <c r="BB86" s="80"/>
      <c r="BC86" s="80"/>
      <c r="BD86" s="80"/>
      <c r="BE86" s="80"/>
      <c r="BF86" s="80"/>
      <c r="BG86" s="80"/>
      <c r="BH86" s="80"/>
      <c r="BI86" s="80"/>
    </row>
    <row r="87" spans="2:66" x14ac:dyDescent="0.2">
      <c r="B87" s="219"/>
      <c r="C87" s="219"/>
      <c r="D87" s="219"/>
      <c r="E87" s="33"/>
      <c r="F87" s="33"/>
      <c r="G87" s="33"/>
      <c r="H87" s="33"/>
      <c r="I87" s="34"/>
      <c r="AT87" s="80"/>
      <c r="AU87" s="80"/>
      <c r="AV87" s="80"/>
      <c r="AW87" s="80"/>
      <c r="AX87" s="80"/>
      <c r="AY87" s="80"/>
      <c r="AZ87" s="80"/>
      <c r="BA87" s="80"/>
      <c r="BB87" s="80"/>
      <c r="BC87" s="80"/>
      <c r="BD87" s="80"/>
      <c r="BE87" s="80"/>
      <c r="BF87" s="80"/>
      <c r="BG87" s="80"/>
      <c r="BH87" s="80"/>
      <c r="BI87" s="80"/>
    </row>
    <row r="88" spans="2:66" x14ac:dyDescent="0.2">
      <c r="B88" s="106" t="s">
        <v>19</v>
      </c>
      <c r="C88" s="219"/>
      <c r="D88" s="219"/>
      <c r="E88" s="33"/>
      <c r="F88" s="33"/>
      <c r="G88" s="33"/>
      <c r="H88" s="33"/>
      <c r="I88" s="34"/>
      <c r="AT88" s="80"/>
      <c r="AU88" s="80"/>
      <c r="AV88" s="80"/>
      <c r="AW88" s="80"/>
      <c r="AX88" s="80"/>
      <c r="AY88" s="80"/>
      <c r="AZ88" s="80"/>
      <c r="BA88" s="80"/>
      <c r="BB88" s="80"/>
      <c r="BC88" s="80"/>
      <c r="BD88" s="80"/>
      <c r="BE88" s="80"/>
      <c r="BF88" s="80"/>
      <c r="BG88" s="80"/>
      <c r="BH88" s="80"/>
      <c r="BI88" s="80"/>
    </row>
    <row r="89" spans="2:66" ht="15.75" x14ac:dyDescent="0.25">
      <c r="B89" s="35" t="s">
        <v>460</v>
      </c>
      <c r="C89" s="220"/>
      <c r="D89" s="220"/>
      <c r="E89" s="157"/>
      <c r="F89" s="157"/>
      <c r="G89" s="157"/>
      <c r="H89" s="157"/>
      <c r="I89" s="158"/>
      <c r="AT89" s="80"/>
      <c r="AU89" s="80"/>
      <c r="AV89" s="80"/>
      <c r="AW89" s="80"/>
      <c r="AX89" s="80"/>
      <c r="AY89" s="80"/>
      <c r="AZ89" s="80"/>
      <c r="BA89" s="80"/>
      <c r="BB89" s="80"/>
      <c r="BC89" s="80"/>
      <c r="BD89" s="80"/>
      <c r="BE89" s="80"/>
      <c r="BF89" s="80"/>
      <c r="BG89" s="80"/>
      <c r="BH89" s="80"/>
      <c r="BI89" s="80"/>
    </row>
    <row r="90" spans="2:66" ht="14.25" x14ac:dyDescent="0.25">
      <c r="B90" s="35" t="s">
        <v>461</v>
      </c>
      <c r="C90" s="221"/>
      <c r="D90" s="221"/>
      <c r="E90" s="157"/>
      <c r="F90" s="157"/>
      <c r="G90" s="157"/>
      <c r="H90" s="157"/>
      <c r="I90" s="157"/>
      <c r="J90" s="33"/>
      <c r="K90" s="33"/>
      <c r="L90" s="33"/>
      <c r="M90" s="33"/>
      <c r="N90" s="33"/>
      <c r="O90" s="33"/>
      <c r="P90" s="33"/>
      <c r="Q90" s="33"/>
      <c r="R90" s="33"/>
      <c r="BJ90" s="30"/>
      <c r="BK90" s="30"/>
      <c r="BL90" s="30"/>
      <c r="BM90" s="30"/>
      <c r="BN90" s="30"/>
    </row>
    <row r="91" spans="2:66" s="30" customFormat="1" ht="15" x14ac:dyDescent="0.2">
      <c r="D91" s="110"/>
      <c r="E91" s="111"/>
      <c r="F91" s="112"/>
      <c r="G91" s="112"/>
      <c r="H91" s="112"/>
      <c r="I91" s="33"/>
      <c r="J91" s="33"/>
      <c r="K91" s="33"/>
      <c r="L91" s="33"/>
      <c r="M91" s="33"/>
    </row>
    <row r="92" spans="2:66" ht="15" x14ac:dyDescent="0.2">
      <c r="B92" s="113" t="s">
        <v>0</v>
      </c>
      <c r="C92" s="113"/>
      <c r="D92" s="113"/>
      <c r="E92" s="115"/>
      <c r="F92" s="115"/>
      <c r="G92" s="115"/>
      <c r="H92" s="115"/>
      <c r="I92" s="116"/>
      <c r="AT92" s="80"/>
      <c r="AU92" s="80"/>
      <c r="AV92" s="80"/>
      <c r="AW92" s="80"/>
      <c r="AX92" s="80"/>
      <c r="AY92" s="80"/>
      <c r="AZ92" s="80"/>
      <c r="BA92" s="80"/>
      <c r="BB92" s="80"/>
      <c r="BC92" s="80"/>
      <c r="BD92" s="80"/>
      <c r="BE92" s="80"/>
      <c r="BF92" s="80"/>
      <c r="BG92" s="80"/>
      <c r="BH92" s="80"/>
      <c r="BI92" s="80"/>
    </row>
    <row r="93" spans="2:66" x14ac:dyDescent="0.2">
      <c r="B93" s="117"/>
      <c r="C93" s="117"/>
      <c r="D93" s="117"/>
      <c r="E93" s="117"/>
      <c r="F93" s="117"/>
      <c r="G93" s="117"/>
      <c r="H93" s="117"/>
      <c r="I93" s="119"/>
      <c r="AT93" s="80"/>
      <c r="AU93" s="80"/>
      <c r="AV93" s="80"/>
      <c r="AW93" s="80"/>
      <c r="AX93" s="80"/>
      <c r="AY93" s="80"/>
      <c r="AZ93" s="80"/>
      <c r="BA93" s="80"/>
      <c r="BB93" s="80"/>
      <c r="BC93" s="80"/>
      <c r="BD93" s="80"/>
      <c r="BE93" s="80"/>
      <c r="BF93" s="80"/>
      <c r="BG93" s="80"/>
      <c r="BH93" s="80"/>
      <c r="BI93" s="80"/>
    </row>
    <row r="94" spans="2:66" ht="15" x14ac:dyDescent="0.2">
      <c r="B94" s="120" t="s">
        <v>2</v>
      </c>
      <c r="C94" s="120"/>
      <c r="D94" s="120"/>
      <c r="E94" s="122" t="s">
        <v>4</v>
      </c>
      <c r="F94" s="123" t="s">
        <v>7</v>
      </c>
      <c r="G94" s="123" t="s">
        <v>3</v>
      </c>
      <c r="H94" s="123" t="s">
        <v>11</v>
      </c>
      <c r="I94" s="122" t="s">
        <v>444</v>
      </c>
      <c r="AT94" s="80"/>
      <c r="AU94" s="80"/>
      <c r="AV94" s="80"/>
      <c r="AW94" s="80"/>
      <c r="AX94" s="80"/>
      <c r="AY94" s="80"/>
      <c r="AZ94" s="80"/>
      <c r="BA94" s="80"/>
      <c r="BB94" s="80"/>
      <c r="BC94" s="80"/>
      <c r="BD94" s="80"/>
      <c r="BE94" s="80"/>
      <c r="BF94" s="80"/>
      <c r="BG94" s="80"/>
      <c r="BH94" s="80"/>
      <c r="BI94" s="80"/>
    </row>
    <row r="95" spans="2:66" x14ac:dyDescent="0.2">
      <c r="B95" s="124"/>
      <c r="C95" s="120"/>
      <c r="D95" s="120"/>
      <c r="E95" s="122"/>
      <c r="F95" s="123"/>
      <c r="G95" s="123"/>
      <c r="H95" s="123"/>
      <c r="I95" s="122"/>
      <c r="AT95" s="80"/>
      <c r="AU95" s="80"/>
      <c r="AV95" s="80"/>
      <c r="AW95" s="80"/>
      <c r="AX95" s="80"/>
      <c r="AY95" s="80"/>
      <c r="AZ95" s="80"/>
      <c r="BA95" s="80"/>
      <c r="BB95" s="80"/>
      <c r="BC95" s="80"/>
      <c r="BD95" s="80"/>
      <c r="BE95" s="80"/>
      <c r="BF95" s="80"/>
      <c r="BG95" s="80"/>
      <c r="BH95" s="80"/>
      <c r="BI95" s="80"/>
    </row>
    <row r="96" spans="2:66" ht="14.25" x14ac:dyDescent="0.25">
      <c r="B96" s="124" t="s">
        <v>79</v>
      </c>
      <c r="C96" s="120"/>
      <c r="D96" s="120"/>
      <c r="E96" s="222" t="s">
        <v>80</v>
      </c>
      <c r="F96" s="214">
        <v>50</v>
      </c>
      <c r="G96" s="214" t="s">
        <v>5</v>
      </c>
      <c r="H96" s="214" t="s">
        <v>13</v>
      </c>
      <c r="I96" s="122"/>
      <c r="AT96" s="80"/>
      <c r="AU96" s="80"/>
      <c r="AV96" s="80"/>
      <c r="AW96" s="80"/>
      <c r="AX96" s="80"/>
      <c r="AY96" s="80"/>
      <c r="AZ96" s="80"/>
      <c r="BA96" s="80"/>
      <c r="BB96" s="80"/>
      <c r="BC96" s="80"/>
      <c r="BD96" s="80"/>
      <c r="BE96" s="80"/>
      <c r="BF96" s="80"/>
      <c r="BG96" s="80"/>
      <c r="BH96" s="80"/>
      <c r="BI96" s="80"/>
    </row>
    <row r="97" spans="1:61" x14ac:dyDescent="0.2">
      <c r="B97" s="124"/>
      <c r="C97" s="125"/>
      <c r="D97" s="125"/>
      <c r="E97" s="117"/>
      <c r="F97" s="117"/>
      <c r="G97" s="117"/>
      <c r="H97" s="117"/>
      <c r="I97" s="119"/>
      <c r="AT97" s="80"/>
      <c r="AU97" s="80"/>
      <c r="AV97" s="80"/>
      <c r="AW97" s="80"/>
      <c r="AX97" s="80"/>
      <c r="AY97" s="80"/>
      <c r="AZ97" s="80"/>
      <c r="BA97" s="80"/>
      <c r="BB97" s="80"/>
      <c r="BC97" s="80"/>
      <c r="BD97" s="80"/>
      <c r="BE97" s="80"/>
      <c r="BF97" s="80"/>
      <c r="BG97" s="80"/>
      <c r="BH97" s="80"/>
      <c r="BI97" s="80"/>
    </row>
    <row r="98" spans="1:61" ht="14.25" x14ac:dyDescent="0.25">
      <c r="B98" s="306" t="s">
        <v>81</v>
      </c>
      <c r="C98" s="306"/>
      <c r="D98" s="125"/>
      <c r="E98" s="117" t="s">
        <v>82</v>
      </c>
      <c r="F98" s="214">
        <v>0.1</v>
      </c>
      <c r="G98" s="214" t="s">
        <v>5</v>
      </c>
      <c r="H98" s="214" t="s">
        <v>13</v>
      </c>
      <c r="I98" s="119"/>
      <c r="AT98" s="80"/>
      <c r="AU98" s="80"/>
      <c r="AV98" s="80"/>
      <c r="AW98" s="80"/>
      <c r="AX98" s="80"/>
      <c r="AY98" s="80"/>
      <c r="AZ98" s="80"/>
      <c r="BA98" s="80"/>
      <c r="BB98" s="80"/>
      <c r="BC98" s="80"/>
      <c r="BD98" s="80"/>
      <c r="BE98" s="80"/>
      <c r="BF98" s="80"/>
      <c r="BG98" s="80"/>
      <c r="BH98" s="80"/>
      <c r="BI98" s="80"/>
    </row>
    <row r="99" spans="1:61" s="52" customFormat="1" x14ac:dyDescent="0.2">
      <c r="B99" s="124"/>
      <c r="C99" s="124"/>
      <c r="D99" s="129"/>
      <c r="E99" s="130"/>
      <c r="F99" s="128"/>
      <c r="G99" s="128"/>
      <c r="H99" s="128"/>
      <c r="I99" s="130"/>
    </row>
    <row r="100" spans="1:61" s="52" customFormat="1" ht="15.75" x14ac:dyDescent="0.25">
      <c r="B100" s="306" t="s">
        <v>83</v>
      </c>
      <c r="C100" s="306"/>
      <c r="D100" s="129"/>
      <c r="E100" s="117" t="s">
        <v>28</v>
      </c>
      <c r="F100" s="127"/>
      <c r="G100" s="149" t="s">
        <v>29</v>
      </c>
      <c r="H100" s="149" t="s">
        <v>6</v>
      </c>
      <c r="I100" s="130"/>
    </row>
    <row r="101" spans="1:61" s="52" customFormat="1" x14ac:dyDescent="0.2">
      <c r="B101" s="124"/>
      <c r="C101" s="124"/>
      <c r="D101" s="129"/>
      <c r="E101" s="131"/>
      <c r="F101" s="128"/>
      <c r="G101" s="128"/>
      <c r="H101" s="128"/>
      <c r="I101" s="130"/>
    </row>
    <row r="102" spans="1:61" s="52" customFormat="1" ht="15" customHeight="1" x14ac:dyDescent="0.2">
      <c r="B102" s="306" t="s">
        <v>30</v>
      </c>
      <c r="C102" s="306"/>
      <c r="D102" s="129"/>
      <c r="E102" s="130" t="s">
        <v>31</v>
      </c>
      <c r="F102" s="128">
        <v>0.6</v>
      </c>
      <c r="G102" s="128" t="s">
        <v>32</v>
      </c>
      <c r="H102" s="128" t="s">
        <v>33</v>
      </c>
      <c r="I102" s="130"/>
    </row>
    <row r="103" spans="1:61" s="52" customFormat="1" x14ac:dyDescent="0.2">
      <c r="B103" s="306"/>
      <c r="C103" s="306"/>
      <c r="D103" s="129"/>
      <c r="E103" s="130"/>
      <c r="F103" s="128"/>
      <c r="G103" s="128"/>
      <c r="H103" s="128"/>
      <c r="I103" s="130"/>
    </row>
    <row r="104" spans="1:61" s="52" customFormat="1" ht="15" customHeight="1" x14ac:dyDescent="0.2">
      <c r="B104" s="306" t="s">
        <v>34</v>
      </c>
      <c r="C104" s="306"/>
      <c r="D104" s="129"/>
      <c r="E104" s="130" t="s">
        <v>35</v>
      </c>
      <c r="F104" s="128">
        <v>1</v>
      </c>
      <c r="G104" s="128" t="s">
        <v>36</v>
      </c>
      <c r="H104" s="128" t="s">
        <v>13</v>
      </c>
      <c r="I104" s="130"/>
    </row>
    <row r="105" spans="1:61" s="52" customFormat="1" x14ac:dyDescent="0.2">
      <c r="B105" s="306"/>
      <c r="C105" s="306"/>
      <c r="D105" s="129"/>
      <c r="E105" s="130"/>
      <c r="F105" s="128"/>
      <c r="G105" s="128"/>
      <c r="H105" s="128"/>
      <c r="I105" s="130"/>
    </row>
    <row r="106" spans="1:61" s="52" customFormat="1" ht="15" x14ac:dyDescent="0.2">
      <c r="B106" s="306" t="s">
        <v>37</v>
      </c>
      <c r="C106" s="306"/>
      <c r="D106" s="129"/>
      <c r="E106" s="130" t="s">
        <v>38</v>
      </c>
      <c r="F106" s="128">
        <v>58300</v>
      </c>
      <c r="G106" s="128" t="s">
        <v>39</v>
      </c>
      <c r="H106" s="128" t="s">
        <v>13</v>
      </c>
      <c r="I106" s="130" t="s">
        <v>46</v>
      </c>
    </row>
    <row r="107" spans="1:61" s="52" customFormat="1" x14ac:dyDescent="0.2">
      <c r="B107" s="306"/>
      <c r="C107" s="306"/>
      <c r="D107" s="129"/>
      <c r="E107" s="130"/>
      <c r="F107" s="130"/>
      <c r="G107" s="128"/>
      <c r="H107" s="128"/>
      <c r="I107" s="130"/>
    </row>
    <row r="108" spans="1:61" s="52" customFormat="1" ht="14.25" customHeight="1" x14ac:dyDescent="0.2">
      <c r="B108" s="306" t="s">
        <v>84</v>
      </c>
      <c r="C108" s="306"/>
      <c r="D108" s="129"/>
      <c r="E108" s="130" t="s">
        <v>85</v>
      </c>
      <c r="F108" s="128">
        <v>0.2</v>
      </c>
      <c r="G108" s="128" t="s">
        <v>5</v>
      </c>
      <c r="H108" s="128" t="s">
        <v>13</v>
      </c>
      <c r="I108" s="130"/>
    </row>
    <row r="109" spans="1:61" s="52" customFormat="1" x14ac:dyDescent="0.2">
      <c r="B109" s="306"/>
      <c r="C109" s="306"/>
      <c r="D109" s="129"/>
      <c r="E109" s="130"/>
      <c r="F109" s="128"/>
      <c r="G109" s="128"/>
      <c r="H109" s="128"/>
      <c r="I109" s="130"/>
    </row>
    <row r="110" spans="1:61" s="52" customFormat="1" ht="15" customHeight="1" x14ac:dyDescent="0.2">
      <c r="B110" s="306" t="s">
        <v>88</v>
      </c>
      <c r="C110" s="306"/>
      <c r="D110" s="129"/>
      <c r="E110" s="130" t="s">
        <v>89</v>
      </c>
      <c r="F110" s="128">
        <v>25920</v>
      </c>
      <c r="G110" s="128" t="s">
        <v>90</v>
      </c>
      <c r="H110" s="128" t="s">
        <v>13</v>
      </c>
      <c r="I110" s="130"/>
    </row>
    <row r="111" spans="1:61" s="52" customFormat="1" x14ac:dyDescent="0.2">
      <c r="B111" s="124"/>
      <c r="C111" s="124"/>
      <c r="D111" s="129"/>
      <c r="E111" s="130"/>
      <c r="F111" s="128"/>
      <c r="G111" s="128"/>
      <c r="H111" s="128"/>
      <c r="I111" s="130"/>
    </row>
    <row r="112" spans="1:61" s="53" customFormat="1" x14ac:dyDescent="0.2">
      <c r="A112" s="52"/>
      <c r="B112" s="129"/>
      <c r="C112" s="129"/>
      <c r="D112" s="129"/>
      <c r="E112" s="126"/>
      <c r="F112" s="126"/>
      <c r="G112" s="126"/>
      <c r="H112" s="126"/>
      <c r="I112" s="130"/>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row>
    <row r="113" spans="1:61" s="53" customFormat="1" ht="15" x14ac:dyDescent="0.2">
      <c r="A113" s="52"/>
      <c r="B113" s="113"/>
      <c r="C113" s="113"/>
      <c r="D113" s="113"/>
      <c r="E113" s="133"/>
      <c r="F113" s="133"/>
      <c r="G113" s="133"/>
      <c r="H113" s="133"/>
      <c r="I113" s="174"/>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row>
    <row r="114" spans="1:61" s="53" customFormat="1" x14ac:dyDescent="0.2">
      <c r="A114" s="52"/>
      <c r="B114" s="126"/>
      <c r="C114" s="126"/>
      <c r="D114" s="126"/>
      <c r="E114" s="126"/>
      <c r="F114" s="126"/>
      <c r="G114" s="126"/>
      <c r="H114" s="126"/>
      <c r="I114" s="130"/>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row>
    <row r="115" spans="1:61" s="53" customFormat="1" ht="15" x14ac:dyDescent="0.2">
      <c r="A115" s="52"/>
      <c r="B115" s="120" t="s">
        <v>2</v>
      </c>
      <c r="C115" s="134"/>
      <c r="D115" s="134"/>
      <c r="E115" s="135" t="s">
        <v>4</v>
      </c>
      <c r="F115" s="136" t="s">
        <v>7</v>
      </c>
      <c r="G115" s="136" t="s">
        <v>3</v>
      </c>
      <c r="H115" s="136" t="s">
        <v>11</v>
      </c>
      <c r="I115" s="122" t="s">
        <v>444</v>
      </c>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row>
    <row r="116" spans="1:61" s="53" customFormat="1" x14ac:dyDescent="0.2">
      <c r="A116" s="52"/>
      <c r="B116" s="137"/>
      <c r="C116" s="137"/>
      <c r="D116" s="137"/>
      <c r="E116" s="137"/>
      <c r="F116" s="137"/>
      <c r="G116" s="137"/>
      <c r="H116" s="137"/>
      <c r="I116" s="130"/>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row>
    <row r="117" spans="1:61" s="52" customFormat="1" ht="30" x14ac:dyDescent="0.2">
      <c r="B117" s="306" t="s">
        <v>86</v>
      </c>
      <c r="C117" s="306"/>
      <c r="D117" s="129"/>
      <c r="E117" s="129" t="s">
        <v>24</v>
      </c>
      <c r="F117" s="199" t="str">
        <f>IF(Cform_weight&gt;0,Nhorses*N_appl*Qform_appl*AREA_skin*Cform_weight*Frider*Fwater*0.000000001,"??")</f>
        <v>??</v>
      </c>
      <c r="G117" s="128" t="s">
        <v>22</v>
      </c>
      <c r="H117" s="128" t="s">
        <v>8</v>
      </c>
      <c r="I117" s="140" t="s">
        <v>87</v>
      </c>
    </row>
    <row r="118" spans="1:61" s="52" customFormat="1" x14ac:dyDescent="0.2">
      <c r="B118" s="129"/>
      <c r="C118" s="124"/>
      <c r="D118" s="129"/>
      <c r="E118" s="129"/>
      <c r="F118" s="126"/>
      <c r="G118" s="128"/>
      <c r="H118" s="128"/>
      <c r="I118" s="140"/>
    </row>
    <row r="119" spans="1:61" s="52" customFormat="1" ht="15.75" x14ac:dyDescent="0.2">
      <c r="B119" s="306" t="s">
        <v>91</v>
      </c>
      <c r="C119" s="306"/>
      <c r="D119" s="129"/>
      <c r="E119" s="129" t="s">
        <v>94</v>
      </c>
      <c r="F119" s="199" t="str">
        <f>IF(NOT(Elocalwater="??"),Elocalwater/FLOWsurfacewater*1000,"??")</f>
        <v>??</v>
      </c>
      <c r="G119" s="128" t="s">
        <v>92</v>
      </c>
      <c r="H119" s="128" t="s">
        <v>8</v>
      </c>
      <c r="I119" s="140" t="s">
        <v>93</v>
      </c>
    </row>
    <row r="120" spans="1:61" s="52" customFormat="1" x14ac:dyDescent="0.2">
      <c r="B120" s="129"/>
      <c r="C120" s="124"/>
      <c r="D120" s="129"/>
      <c r="E120" s="129"/>
      <c r="F120" s="126"/>
      <c r="G120" s="128"/>
      <c r="H120" s="128"/>
      <c r="I120" s="140"/>
    </row>
    <row r="121" spans="1:61" s="52" customFormat="1" x14ac:dyDescent="0.2">
      <c r="B121" s="124"/>
      <c r="C121" s="124"/>
      <c r="D121" s="126"/>
      <c r="E121" s="175"/>
      <c r="F121" s="126"/>
      <c r="G121" s="216"/>
      <c r="H121" s="216"/>
      <c r="I121" s="217"/>
    </row>
    <row r="122" spans="1:61" s="30" customFormat="1" x14ac:dyDescent="0.2">
      <c r="G122" s="40"/>
      <c r="H122" s="40"/>
      <c r="I122" s="31"/>
    </row>
    <row r="123" spans="1:61" s="30" customFormat="1" x14ac:dyDescent="0.2">
      <c r="B123" s="141" t="s">
        <v>12</v>
      </c>
      <c r="C123" s="141"/>
      <c r="F123" s="143"/>
      <c r="G123" s="144"/>
      <c r="H123" s="40"/>
      <c r="I123" s="31"/>
    </row>
    <row r="124" spans="1:61" s="30" customFormat="1" x14ac:dyDescent="0.2">
      <c r="B124" s="141"/>
      <c r="G124" s="145"/>
      <c r="H124" s="40"/>
      <c r="I124" s="31"/>
    </row>
    <row r="125" spans="1:61" s="30" customFormat="1" x14ac:dyDescent="0.2">
      <c r="B125" s="218"/>
      <c r="G125" s="145"/>
      <c r="H125" s="40"/>
      <c r="I125" s="31"/>
    </row>
    <row r="126" spans="1:61" ht="15" x14ac:dyDescent="0.2">
      <c r="B126" s="318" t="s">
        <v>453</v>
      </c>
      <c r="C126" s="318"/>
      <c r="D126" s="318"/>
      <c r="E126" s="318"/>
      <c r="F126" s="318"/>
      <c r="G126" s="318"/>
      <c r="H126" s="318"/>
      <c r="I126" s="318"/>
      <c r="J126" s="33"/>
      <c r="K126" s="33"/>
      <c r="BH126" s="80"/>
      <c r="BI126" s="80"/>
    </row>
    <row r="127" spans="1:61" ht="15" x14ac:dyDescent="0.2">
      <c r="B127" s="94"/>
      <c r="C127" s="57"/>
      <c r="D127" s="110"/>
      <c r="E127" s="110"/>
      <c r="F127" s="110"/>
      <c r="G127" s="110"/>
      <c r="H127" s="110"/>
      <c r="I127" s="110"/>
      <c r="J127" s="33"/>
      <c r="K127" s="33"/>
      <c r="L127" s="33"/>
      <c r="M127" s="33"/>
    </row>
    <row r="128" spans="1:61" x14ac:dyDescent="0.2">
      <c r="B128" s="80" t="s">
        <v>96</v>
      </c>
      <c r="C128" s="219"/>
      <c r="D128" s="219"/>
      <c r="E128" s="33"/>
      <c r="F128" s="33"/>
      <c r="G128" s="33"/>
      <c r="H128" s="33"/>
      <c r="I128" s="34"/>
      <c r="AT128" s="80"/>
      <c r="AU128" s="80"/>
      <c r="AV128" s="80"/>
      <c r="AW128" s="80"/>
      <c r="AX128" s="80"/>
      <c r="AY128" s="80"/>
      <c r="AZ128" s="80"/>
      <c r="BA128" s="80"/>
      <c r="BB128" s="80"/>
      <c r="BC128" s="80"/>
      <c r="BD128" s="80"/>
      <c r="BE128" s="80"/>
      <c r="BF128" s="80"/>
      <c r="BG128" s="80"/>
      <c r="BH128" s="80"/>
      <c r="BI128" s="80"/>
    </row>
    <row r="129" spans="2:66" s="30" customFormat="1" x14ac:dyDescent="0.2">
      <c r="C129" s="219"/>
      <c r="D129" s="219"/>
      <c r="E129" s="33"/>
      <c r="F129" s="33"/>
      <c r="G129" s="33"/>
      <c r="H129" s="33"/>
      <c r="I129" s="34"/>
    </row>
    <row r="130" spans="2:66" ht="15" customHeight="1" x14ac:dyDescent="0.2">
      <c r="B130" s="223" t="s">
        <v>203</v>
      </c>
      <c r="C130" s="223"/>
      <c r="D130" s="223"/>
      <c r="E130" s="223"/>
      <c r="F130" s="223"/>
      <c r="G130" s="223"/>
      <c r="H130" s="223"/>
      <c r="I130" s="33"/>
      <c r="J130" s="33"/>
      <c r="K130" s="33"/>
      <c r="BH130" s="80"/>
      <c r="BI130" s="80"/>
    </row>
    <row r="131" spans="2:66" x14ac:dyDescent="0.2">
      <c r="B131" s="219"/>
      <c r="C131" s="219"/>
      <c r="D131" s="219"/>
      <c r="E131" s="33"/>
      <c r="F131" s="33"/>
      <c r="G131" s="33"/>
      <c r="H131" s="33"/>
      <c r="I131" s="34"/>
      <c r="AT131" s="80"/>
      <c r="AU131" s="80"/>
      <c r="AV131" s="80"/>
      <c r="AW131" s="80"/>
      <c r="AX131" s="80"/>
      <c r="AY131" s="80"/>
      <c r="AZ131" s="80"/>
      <c r="BA131" s="80"/>
      <c r="BB131" s="80"/>
      <c r="BC131" s="80"/>
      <c r="BD131" s="80"/>
      <c r="BE131" s="80"/>
      <c r="BF131" s="80"/>
      <c r="BG131" s="80"/>
      <c r="BH131" s="80"/>
      <c r="BI131" s="80"/>
    </row>
    <row r="132" spans="2:66" x14ac:dyDescent="0.2">
      <c r="B132" s="106" t="s">
        <v>19</v>
      </c>
      <c r="C132" s="219"/>
      <c r="D132" s="219"/>
      <c r="E132" s="33"/>
      <c r="F132" s="33"/>
      <c r="G132" s="33"/>
      <c r="H132" s="33"/>
      <c r="I132" s="34"/>
      <c r="AT132" s="80"/>
      <c r="AU132" s="80"/>
      <c r="AV132" s="80"/>
      <c r="AW132" s="80"/>
      <c r="AX132" s="80"/>
      <c r="AY132" s="80"/>
      <c r="AZ132" s="80"/>
      <c r="BA132" s="80"/>
      <c r="BB132" s="80"/>
      <c r="BC132" s="80"/>
      <c r="BD132" s="80"/>
      <c r="BE132" s="80"/>
      <c r="BF132" s="80"/>
      <c r="BG132" s="80"/>
      <c r="BH132" s="80"/>
      <c r="BI132" s="80"/>
    </row>
    <row r="133" spans="2:66" ht="14.25" x14ac:dyDescent="0.25">
      <c r="B133" s="94" t="s">
        <v>462</v>
      </c>
      <c r="C133" s="221"/>
      <c r="D133" s="221"/>
      <c r="E133" s="157"/>
      <c r="F133" s="157"/>
      <c r="G133" s="157"/>
      <c r="H133" s="157"/>
      <c r="I133" s="157"/>
      <c r="J133" s="33"/>
      <c r="K133" s="33"/>
      <c r="L133" s="33"/>
      <c r="M133" s="33"/>
      <c r="N133" s="33"/>
      <c r="O133" s="33"/>
      <c r="P133" s="33"/>
      <c r="Q133" s="33"/>
      <c r="R133" s="33"/>
      <c r="BJ133" s="30"/>
      <c r="BK133" s="30"/>
      <c r="BL133" s="30"/>
      <c r="BM133" s="30"/>
      <c r="BN133" s="30"/>
    </row>
    <row r="134" spans="2:66" ht="14.25" x14ac:dyDescent="0.25">
      <c r="B134" s="94" t="s">
        <v>463</v>
      </c>
      <c r="C134" s="221"/>
      <c r="D134" s="221"/>
      <c r="E134" s="157"/>
      <c r="F134" s="157"/>
      <c r="G134" s="157"/>
      <c r="H134" s="157"/>
      <c r="I134" s="157"/>
      <c r="J134" s="33"/>
      <c r="K134" s="33"/>
      <c r="L134" s="33"/>
      <c r="M134" s="33"/>
      <c r="N134" s="33"/>
      <c r="O134" s="33"/>
      <c r="P134" s="33"/>
      <c r="Q134" s="33"/>
      <c r="R134" s="33"/>
      <c r="BJ134" s="30"/>
      <c r="BK134" s="30"/>
      <c r="BL134" s="30"/>
      <c r="BM134" s="30"/>
      <c r="BN134" s="30"/>
    </row>
    <row r="135" spans="2:66" ht="14.25" x14ac:dyDescent="0.25">
      <c r="B135" s="94" t="s">
        <v>464</v>
      </c>
      <c r="C135" s="221"/>
      <c r="D135" s="221"/>
      <c r="E135" s="157"/>
      <c r="F135" s="157"/>
      <c r="G135" s="157"/>
      <c r="H135" s="157"/>
      <c r="I135" s="157"/>
      <c r="J135" s="33"/>
      <c r="K135" s="33"/>
      <c r="L135" s="33"/>
      <c r="M135" s="33"/>
      <c r="N135" s="33"/>
      <c r="O135" s="33"/>
      <c r="P135" s="33"/>
      <c r="Q135" s="33"/>
      <c r="R135" s="33"/>
      <c r="BJ135" s="30"/>
      <c r="BK135" s="30"/>
      <c r="BL135" s="30"/>
      <c r="BM135" s="30"/>
      <c r="BN135" s="30"/>
    </row>
    <row r="136" spans="2:66" ht="36" customHeight="1" x14ac:dyDescent="0.2">
      <c r="B136" s="307" t="s">
        <v>465</v>
      </c>
      <c r="C136" s="307"/>
      <c r="D136" s="307"/>
      <c r="E136" s="307"/>
      <c r="F136" s="307"/>
      <c r="G136" s="307"/>
      <c r="H136" s="307"/>
      <c r="I136" s="307"/>
      <c r="J136" s="33"/>
      <c r="K136" s="33"/>
      <c r="L136" s="33"/>
      <c r="M136" s="33"/>
      <c r="N136" s="33"/>
      <c r="O136" s="33"/>
      <c r="P136" s="33"/>
      <c r="Q136" s="33"/>
      <c r="R136" s="33"/>
      <c r="BJ136" s="30"/>
      <c r="BK136" s="30"/>
      <c r="BL136" s="30"/>
      <c r="BM136" s="30"/>
      <c r="BN136" s="30"/>
    </row>
    <row r="137" spans="2:66" s="30" customFormat="1" x14ac:dyDescent="0.2">
      <c r="C137" s="220"/>
      <c r="D137" s="220"/>
      <c r="E137" s="157"/>
      <c r="F137" s="157"/>
      <c r="G137" s="157"/>
      <c r="H137" s="157"/>
      <c r="I137" s="158"/>
    </row>
    <row r="138" spans="2:66" ht="15" x14ac:dyDescent="0.2">
      <c r="B138" s="113" t="s">
        <v>0</v>
      </c>
      <c r="C138" s="113"/>
      <c r="D138" s="113"/>
      <c r="E138" s="115"/>
      <c r="F138" s="115"/>
      <c r="G138" s="115"/>
      <c r="H138" s="115"/>
      <c r="I138" s="116"/>
      <c r="AT138" s="80"/>
      <c r="AU138" s="80"/>
      <c r="AV138" s="80"/>
      <c r="AW138" s="80"/>
      <c r="AX138" s="80"/>
      <c r="AY138" s="80"/>
      <c r="AZ138" s="80"/>
      <c r="BA138" s="80"/>
      <c r="BB138" s="80"/>
      <c r="BC138" s="80"/>
      <c r="BD138" s="80"/>
      <c r="BE138" s="80"/>
      <c r="BF138" s="80"/>
      <c r="BG138" s="80"/>
      <c r="BH138" s="80"/>
      <c r="BI138" s="80"/>
    </row>
    <row r="139" spans="2:66" x14ac:dyDescent="0.2">
      <c r="B139" s="117"/>
      <c r="C139" s="117"/>
      <c r="D139" s="117"/>
      <c r="E139" s="117"/>
      <c r="F139" s="117"/>
      <c r="G139" s="117"/>
      <c r="H139" s="117"/>
      <c r="I139" s="119"/>
      <c r="AT139" s="80"/>
      <c r="AU139" s="80"/>
      <c r="AV139" s="80"/>
      <c r="AW139" s="80"/>
      <c r="AX139" s="80"/>
      <c r="AY139" s="80"/>
      <c r="AZ139" s="80"/>
      <c r="BA139" s="80"/>
      <c r="BB139" s="80"/>
      <c r="BC139" s="80"/>
      <c r="BD139" s="80"/>
      <c r="BE139" s="80"/>
      <c r="BF139" s="80"/>
      <c r="BG139" s="80"/>
      <c r="BH139" s="80"/>
      <c r="BI139" s="80"/>
    </row>
    <row r="140" spans="2:66" ht="15" x14ac:dyDescent="0.2">
      <c r="B140" s="120" t="s">
        <v>2</v>
      </c>
      <c r="C140" s="120"/>
      <c r="D140" s="120"/>
      <c r="E140" s="122" t="s">
        <v>4</v>
      </c>
      <c r="F140" s="123" t="s">
        <v>7</v>
      </c>
      <c r="G140" s="123" t="s">
        <v>3</v>
      </c>
      <c r="H140" s="123" t="s">
        <v>11</v>
      </c>
      <c r="I140" s="122" t="s">
        <v>444</v>
      </c>
      <c r="AT140" s="80"/>
      <c r="AU140" s="80"/>
      <c r="AV140" s="80"/>
      <c r="AW140" s="80"/>
      <c r="AX140" s="80"/>
      <c r="AY140" s="80"/>
      <c r="AZ140" s="80"/>
      <c r="BA140" s="80"/>
      <c r="BB140" s="80"/>
      <c r="BC140" s="80"/>
      <c r="BD140" s="80"/>
      <c r="BE140" s="80"/>
      <c r="BF140" s="80"/>
      <c r="BG140" s="80"/>
      <c r="BH140" s="80"/>
      <c r="BI140" s="80"/>
    </row>
    <row r="141" spans="2:66" x14ac:dyDescent="0.2">
      <c r="B141" s="124"/>
      <c r="C141" s="120"/>
      <c r="D141" s="120"/>
      <c r="E141" s="122"/>
      <c r="F141" s="123"/>
      <c r="G141" s="123"/>
      <c r="H141" s="123"/>
      <c r="I141" s="122"/>
      <c r="AT141" s="80"/>
      <c r="AU141" s="80"/>
      <c r="AV141" s="80"/>
      <c r="AW141" s="80"/>
      <c r="AX141" s="80"/>
      <c r="AY141" s="80"/>
      <c r="AZ141" s="80"/>
      <c r="BA141" s="80"/>
      <c r="BB141" s="80"/>
      <c r="BC141" s="80"/>
      <c r="BD141" s="80"/>
      <c r="BE141" s="80"/>
      <c r="BF141" s="80"/>
      <c r="BG141" s="80"/>
      <c r="BH141" s="80"/>
      <c r="BI141" s="80"/>
    </row>
    <row r="142" spans="2:66" ht="15" x14ac:dyDescent="0.2">
      <c r="B142" s="306" t="s">
        <v>112</v>
      </c>
      <c r="C142" s="306"/>
      <c r="D142" s="120"/>
      <c r="E142" s="224" t="s">
        <v>113</v>
      </c>
      <c r="F142" s="127"/>
      <c r="G142" s="132" t="s">
        <v>114</v>
      </c>
      <c r="H142" s="132" t="s">
        <v>6</v>
      </c>
      <c r="I142" s="122"/>
      <c r="AT142" s="80"/>
      <c r="AU142" s="80"/>
      <c r="AV142" s="80"/>
      <c r="AW142" s="80"/>
      <c r="AX142" s="80"/>
      <c r="AY142" s="80"/>
      <c r="AZ142" s="80"/>
      <c r="BA142" s="80"/>
      <c r="BB142" s="80"/>
      <c r="BC142" s="80"/>
      <c r="BD142" s="80"/>
      <c r="BE142" s="80"/>
      <c r="BF142" s="80"/>
      <c r="BG142" s="80"/>
      <c r="BH142" s="80"/>
      <c r="BI142" s="80"/>
    </row>
    <row r="143" spans="2:66" x14ac:dyDescent="0.2">
      <c r="B143" s="124"/>
      <c r="C143" s="175"/>
      <c r="D143" s="125"/>
      <c r="E143" s="126"/>
      <c r="F143" s="126"/>
      <c r="G143" s="126"/>
      <c r="H143" s="126"/>
      <c r="I143" s="119"/>
      <c r="AT143" s="80"/>
      <c r="AU143" s="80"/>
      <c r="AV143" s="80"/>
      <c r="AW143" s="80"/>
      <c r="AX143" s="80"/>
      <c r="AY143" s="80"/>
      <c r="AZ143" s="80"/>
      <c r="BA143" s="80"/>
      <c r="BB143" s="80"/>
      <c r="BC143" s="80"/>
      <c r="BD143" s="80"/>
      <c r="BE143" s="80"/>
      <c r="BF143" s="80"/>
      <c r="BG143" s="80"/>
      <c r="BH143" s="80"/>
      <c r="BI143" s="80"/>
    </row>
    <row r="144" spans="2:66" ht="26.25" customHeight="1" x14ac:dyDescent="0.2">
      <c r="B144" s="306" t="s">
        <v>115</v>
      </c>
      <c r="C144" s="306"/>
      <c r="D144" s="125"/>
      <c r="E144" s="126" t="s">
        <v>116</v>
      </c>
      <c r="F144" s="127"/>
      <c r="G144" s="132" t="s">
        <v>5</v>
      </c>
      <c r="H144" s="132" t="s">
        <v>6</v>
      </c>
      <c r="I144" s="119"/>
      <c r="AT144" s="80"/>
      <c r="AU144" s="80"/>
      <c r="AV144" s="80"/>
      <c r="AW144" s="80"/>
      <c r="AX144" s="80"/>
      <c r="AY144" s="80"/>
      <c r="AZ144" s="80"/>
      <c r="BA144" s="80"/>
      <c r="BB144" s="80"/>
      <c r="BC144" s="80"/>
      <c r="BD144" s="80"/>
      <c r="BE144" s="80"/>
      <c r="BF144" s="80"/>
      <c r="BG144" s="80"/>
      <c r="BH144" s="80"/>
      <c r="BI144" s="80"/>
    </row>
    <row r="145" spans="1:45" s="52" customFormat="1" x14ac:dyDescent="0.2">
      <c r="B145" s="124"/>
      <c r="C145" s="124"/>
      <c r="D145" s="129"/>
      <c r="E145" s="130"/>
      <c r="F145" s="128"/>
      <c r="G145" s="128"/>
      <c r="H145" s="128"/>
      <c r="I145" s="130"/>
    </row>
    <row r="146" spans="1:45" s="52" customFormat="1" ht="15" customHeight="1" x14ac:dyDescent="0.2">
      <c r="B146" s="306" t="s">
        <v>117</v>
      </c>
      <c r="C146" s="306"/>
      <c r="D146" s="129"/>
      <c r="E146" s="126" t="s">
        <v>118</v>
      </c>
      <c r="F146" s="128">
        <v>1</v>
      </c>
      <c r="G146" s="128" t="s">
        <v>36</v>
      </c>
      <c r="H146" s="128" t="s">
        <v>13</v>
      </c>
      <c r="I146" s="130"/>
    </row>
    <row r="147" spans="1:45" s="52" customFormat="1" x14ac:dyDescent="0.2">
      <c r="B147" s="124"/>
      <c r="C147" s="124"/>
      <c r="D147" s="129"/>
      <c r="E147" s="131"/>
      <c r="F147" s="128"/>
      <c r="G147" s="128"/>
      <c r="H147" s="128"/>
      <c r="I147" s="130"/>
    </row>
    <row r="148" spans="1:45" s="52" customFormat="1" ht="14.25" x14ac:dyDescent="0.2">
      <c r="B148" s="306" t="s">
        <v>120</v>
      </c>
      <c r="C148" s="306"/>
      <c r="D148" s="129"/>
      <c r="E148" s="130" t="s">
        <v>125</v>
      </c>
      <c r="F148" s="128">
        <v>0.02</v>
      </c>
      <c r="G148" s="132" t="s">
        <v>5</v>
      </c>
      <c r="H148" s="128" t="s">
        <v>13</v>
      </c>
      <c r="I148" s="130"/>
    </row>
    <row r="149" spans="1:45" s="52" customFormat="1" x14ac:dyDescent="0.2">
      <c r="B149" s="124"/>
      <c r="C149" s="124"/>
      <c r="D149" s="129"/>
      <c r="E149" s="130"/>
      <c r="F149" s="128"/>
      <c r="G149" s="128"/>
      <c r="H149" s="128"/>
      <c r="I149" s="130"/>
    </row>
    <row r="150" spans="1:45" s="52" customFormat="1" ht="14.25" x14ac:dyDescent="0.2">
      <c r="B150" s="306" t="s">
        <v>121</v>
      </c>
      <c r="C150" s="306"/>
      <c r="D150" s="129"/>
      <c r="E150" s="130" t="s">
        <v>126</v>
      </c>
      <c r="F150" s="128">
        <v>0.11</v>
      </c>
      <c r="G150" s="132" t="s">
        <v>5</v>
      </c>
      <c r="H150" s="128" t="s">
        <v>13</v>
      </c>
      <c r="I150" s="130"/>
    </row>
    <row r="151" spans="1:45" s="52" customFormat="1" ht="13.5" thickBot="1" x14ac:dyDescent="0.25">
      <c r="B151" s="124"/>
      <c r="C151" s="124"/>
      <c r="D151" s="129"/>
      <c r="E151" s="130"/>
      <c r="F151" s="130"/>
      <c r="G151" s="128"/>
      <c r="H151" s="128"/>
      <c r="I151" s="130"/>
    </row>
    <row r="152" spans="1:45" s="52" customFormat="1" ht="29.25" customHeight="1" thickTop="1" thickBot="1" x14ac:dyDescent="0.25">
      <c r="B152" s="124" t="s">
        <v>123</v>
      </c>
      <c r="C152" s="148" t="s">
        <v>426</v>
      </c>
      <c r="D152" s="129"/>
      <c r="E152" s="130" t="s">
        <v>128</v>
      </c>
      <c r="F152" s="203" t="str">
        <f>INDEX('Pick-lists &amp; Defaults'!C59:C61,MATCH('PT19-application on animal skin'!C152,CatsDogs,0))</f>
        <v>??</v>
      </c>
      <c r="G152" s="128" t="s">
        <v>39</v>
      </c>
      <c r="H152" s="128" t="s">
        <v>21</v>
      </c>
      <c r="I152" s="130"/>
    </row>
    <row r="153" spans="1:45" s="52" customFormat="1" ht="13.5" thickTop="1" x14ac:dyDescent="0.2">
      <c r="B153" s="124"/>
      <c r="C153" s="124"/>
      <c r="D153" s="129"/>
      <c r="E153" s="130"/>
      <c r="F153" s="128"/>
      <c r="G153" s="128"/>
      <c r="H153" s="128"/>
      <c r="I153" s="130"/>
    </row>
    <row r="154" spans="1:45" s="53" customFormat="1" x14ac:dyDescent="0.2">
      <c r="A154" s="52"/>
      <c r="B154" s="129"/>
      <c r="C154" s="129"/>
      <c r="D154" s="129"/>
      <c r="E154" s="126"/>
      <c r="F154" s="126"/>
      <c r="G154" s="126"/>
      <c r="H154" s="126"/>
      <c r="I154" s="130"/>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row>
    <row r="155" spans="1:45" s="53" customFormat="1" ht="15" x14ac:dyDescent="0.2">
      <c r="A155" s="52"/>
      <c r="B155" s="113"/>
      <c r="C155" s="113"/>
      <c r="D155" s="113"/>
      <c r="E155" s="133"/>
      <c r="F155" s="133"/>
      <c r="G155" s="133"/>
      <c r="H155" s="133"/>
      <c r="I155" s="174"/>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row>
    <row r="156" spans="1:45" s="53" customFormat="1" x14ac:dyDescent="0.2">
      <c r="A156" s="52"/>
      <c r="B156" s="126"/>
      <c r="C156" s="126"/>
      <c r="D156" s="126"/>
      <c r="E156" s="126"/>
      <c r="F156" s="126"/>
      <c r="G156" s="126"/>
      <c r="H156" s="126"/>
      <c r="I156" s="130"/>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row>
    <row r="157" spans="1:45" s="53" customFormat="1" ht="15" x14ac:dyDescent="0.2">
      <c r="A157" s="52"/>
      <c r="B157" s="120" t="s">
        <v>2</v>
      </c>
      <c r="C157" s="134"/>
      <c r="D157" s="134"/>
      <c r="E157" s="135" t="s">
        <v>4</v>
      </c>
      <c r="F157" s="136" t="s">
        <v>7</v>
      </c>
      <c r="G157" s="136" t="s">
        <v>3</v>
      </c>
      <c r="H157" s="136" t="s">
        <v>11</v>
      </c>
      <c r="I157" s="122" t="s">
        <v>444</v>
      </c>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row>
    <row r="158" spans="1:45" s="53" customFormat="1" x14ac:dyDescent="0.2">
      <c r="A158" s="52"/>
      <c r="B158" s="137"/>
      <c r="C158" s="137"/>
      <c r="D158" s="137"/>
      <c r="E158" s="137"/>
      <c r="F158" s="137"/>
      <c r="G158" s="137"/>
      <c r="H158" s="137"/>
      <c r="I158" s="130"/>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row>
    <row r="159" spans="1:45" s="52" customFormat="1" ht="30" x14ac:dyDescent="0.2">
      <c r="B159" s="306" t="s">
        <v>134</v>
      </c>
      <c r="C159" s="306"/>
      <c r="D159" s="129"/>
      <c r="E159" s="129" t="s">
        <v>138</v>
      </c>
      <c r="F159" s="199" t="str">
        <f>IF(AND(Qprod_ind_catsdogs&gt;0,FAI_ind_cats_dogs&gt;0,NOT(AREA_treated="??")),Qprod_ind_catsdogs*FAI_ind_cats_dogs*AREA_treated*N_app_building*F_application_applicator*0.0001,"??")</f>
        <v>??</v>
      </c>
      <c r="G159" s="128" t="s">
        <v>22</v>
      </c>
      <c r="H159" s="128" t="s">
        <v>8</v>
      </c>
      <c r="I159" s="140" t="s">
        <v>544</v>
      </c>
    </row>
    <row r="160" spans="1:45" s="52" customFormat="1" x14ac:dyDescent="0.2">
      <c r="B160" s="129"/>
      <c r="C160" s="124"/>
      <c r="D160" s="129"/>
      <c r="E160" s="129"/>
      <c r="F160" s="126"/>
      <c r="G160" s="128"/>
      <c r="H160" s="128"/>
      <c r="I160" s="140"/>
    </row>
    <row r="161" spans="2:66" s="52" customFormat="1" ht="30" x14ac:dyDescent="0.2">
      <c r="B161" s="306" t="s">
        <v>135</v>
      </c>
      <c r="C161" s="306"/>
      <c r="D161" s="129"/>
      <c r="E161" s="129" t="s">
        <v>139</v>
      </c>
      <c r="F161" s="199" t="str">
        <f>IF(AND(Qprod_ind_catsdogs&gt;0,FAI_ind_cats_dogs&gt;0,NOT(AREA_treated="??")),Qprod_ind_catsdogs*FAI_ind_cats_dogs*AREA_treated*N_app_building*F_application_floor*0.0001,"??")</f>
        <v>??</v>
      </c>
      <c r="G161" s="128" t="s">
        <v>22</v>
      </c>
      <c r="H161" s="128" t="s">
        <v>8</v>
      </c>
      <c r="I161" s="140" t="s">
        <v>545</v>
      </c>
    </row>
    <row r="162" spans="2:66" s="52" customFormat="1" x14ac:dyDescent="0.2">
      <c r="B162" s="124"/>
      <c r="C162" s="124"/>
      <c r="D162" s="129"/>
      <c r="E162" s="129"/>
      <c r="F162" s="126"/>
      <c r="G162" s="128"/>
      <c r="H162" s="128"/>
      <c r="I162" s="140"/>
    </row>
    <row r="163" spans="2:66" s="52" customFormat="1" x14ac:dyDescent="0.2">
      <c r="B163" s="124"/>
      <c r="C163" s="124"/>
      <c r="D163" s="129"/>
      <c r="E163" s="129"/>
      <c r="F163" s="128"/>
      <c r="G163" s="128"/>
      <c r="H163" s="128"/>
      <c r="I163" s="139"/>
    </row>
    <row r="164" spans="2:66" s="30" customFormat="1" x14ac:dyDescent="0.2">
      <c r="G164" s="40"/>
      <c r="H164" s="40"/>
      <c r="I164" s="31"/>
    </row>
    <row r="165" spans="2:66" s="30" customFormat="1" x14ac:dyDescent="0.2">
      <c r="B165" s="141" t="s">
        <v>12</v>
      </c>
      <c r="C165" s="141"/>
      <c r="F165" s="143"/>
      <c r="G165" s="144"/>
      <c r="H165" s="40"/>
      <c r="I165" s="31"/>
    </row>
    <row r="166" spans="2:66" s="30" customFormat="1" x14ac:dyDescent="0.2">
      <c r="B166" s="141"/>
      <c r="C166" s="141"/>
      <c r="F166" s="143"/>
      <c r="G166" s="144"/>
      <c r="H166" s="40"/>
      <c r="I166" s="31"/>
    </row>
    <row r="167" spans="2:66" ht="15" x14ac:dyDescent="0.2">
      <c r="B167" s="225" t="s">
        <v>204</v>
      </c>
      <c r="C167" s="226"/>
      <c r="D167" s="227"/>
      <c r="E167" s="227"/>
      <c r="F167" s="35"/>
      <c r="G167" s="35"/>
      <c r="H167" s="35"/>
      <c r="I167" s="33"/>
      <c r="J167" s="33"/>
      <c r="K167" s="33"/>
      <c r="BH167" s="80"/>
      <c r="BI167" s="80"/>
    </row>
    <row r="168" spans="2:66" ht="15" x14ac:dyDescent="0.2">
      <c r="B168" s="94"/>
      <c r="C168" s="57"/>
      <c r="D168" s="110"/>
      <c r="E168" s="110"/>
      <c r="F168" s="110"/>
      <c r="G168" s="110"/>
      <c r="H168" s="110"/>
      <c r="I168" s="110"/>
      <c r="J168" s="33"/>
      <c r="K168" s="33"/>
      <c r="L168" s="33"/>
      <c r="M168" s="33"/>
    </row>
    <row r="169" spans="2:66" x14ac:dyDescent="0.2">
      <c r="B169" s="106" t="s">
        <v>19</v>
      </c>
      <c r="C169" s="106"/>
      <c r="D169" s="106"/>
      <c r="E169" s="35"/>
      <c r="F169" s="35"/>
      <c r="G169" s="35"/>
      <c r="H169" s="35"/>
      <c r="I169" s="36"/>
      <c r="AT169" s="80"/>
      <c r="AU169" s="80"/>
      <c r="AV169" s="80"/>
      <c r="AW169" s="80"/>
      <c r="AX169" s="80"/>
      <c r="AY169" s="80"/>
      <c r="AZ169" s="80"/>
      <c r="BA169" s="80"/>
      <c r="BB169" s="80"/>
      <c r="BC169" s="80"/>
      <c r="BD169" s="80"/>
      <c r="BE169" s="80"/>
      <c r="BF169" s="80"/>
      <c r="BG169" s="80"/>
      <c r="BH169" s="80"/>
      <c r="BI169" s="80"/>
    </row>
    <row r="170" spans="2:66" ht="29.25" customHeight="1" x14ac:dyDescent="0.2">
      <c r="B170" s="307" t="s">
        <v>466</v>
      </c>
      <c r="C170" s="307"/>
      <c r="D170" s="307"/>
      <c r="E170" s="307"/>
      <c r="F170" s="307"/>
      <c r="G170" s="307"/>
      <c r="H170" s="307"/>
      <c r="I170" s="307"/>
      <c r="AT170" s="80"/>
      <c r="AU170" s="80"/>
      <c r="AV170" s="80"/>
      <c r="AW170" s="80"/>
      <c r="AX170" s="80"/>
      <c r="AY170" s="80"/>
      <c r="AZ170" s="80"/>
      <c r="BA170" s="80"/>
      <c r="BB170" s="80"/>
      <c r="BC170" s="80"/>
      <c r="BD170" s="80"/>
      <c r="BE170" s="80"/>
      <c r="BF170" s="80"/>
      <c r="BG170" s="80"/>
      <c r="BH170" s="80"/>
      <c r="BI170" s="80"/>
    </row>
    <row r="171" spans="2:66" ht="12.75" customHeight="1" x14ac:dyDescent="0.25">
      <c r="B171" s="320" t="s">
        <v>467</v>
      </c>
      <c r="C171" s="320"/>
      <c r="D171" s="320"/>
      <c r="E171" s="320"/>
      <c r="F171" s="320"/>
      <c r="G171" s="320"/>
      <c r="H171" s="320"/>
      <c r="I171" s="320"/>
      <c r="J171" s="33"/>
      <c r="K171" s="33"/>
      <c r="L171" s="33"/>
      <c r="M171" s="33"/>
      <c r="N171" s="33"/>
      <c r="O171" s="33"/>
      <c r="P171" s="33"/>
      <c r="Q171" s="33"/>
      <c r="R171" s="33"/>
      <c r="BJ171" s="30"/>
      <c r="BK171" s="30"/>
      <c r="BL171" s="30"/>
      <c r="BM171" s="30"/>
      <c r="BN171" s="30"/>
    </row>
    <row r="172" spans="2:66" s="30" customFormat="1" ht="15" x14ac:dyDescent="0.2">
      <c r="D172" s="110"/>
      <c r="E172" s="111"/>
      <c r="F172" s="112"/>
      <c r="G172" s="112"/>
      <c r="H172" s="112"/>
      <c r="I172" s="33"/>
      <c r="J172" s="33"/>
      <c r="K172" s="33"/>
      <c r="L172" s="33"/>
      <c r="M172" s="33"/>
    </row>
    <row r="173" spans="2:66" ht="15" x14ac:dyDescent="0.2">
      <c r="B173" s="113" t="s">
        <v>0</v>
      </c>
      <c r="C173" s="113"/>
      <c r="D173" s="113"/>
      <c r="E173" s="115"/>
      <c r="F173" s="115"/>
      <c r="G173" s="115"/>
      <c r="H173" s="115"/>
      <c r="I173" s="116"/>
      <c r="AT173" s="80"/>
      <c r="AU173" s="80"/>
      <c r="AV173" s="80"/>
      <c r="AW173" s="80"/>
      <c r="AX173" s="80"/>
      <c r="AY173" s="80"/>
      <c r="AZ173" s="80"/>
      <c r="BA173" s="80"/>
      <c r="BB173" s="80"/>
      <c r="BC173" s="80"/>
      <c r="BD173" s="80"/>
      <c r="BE173" s="80"/>
      <c r="BF173" s="80"/>
      <c r="BG173" s="80"/>
      <c r="BH173" s="80"/>
      <c r="BI173" s="80"/>
    </row>
    <row r="174" spans="2:66" x14ac:dyDescent="0.2">
      <c r="B174" s="117"/>
      <c r="C174" s="117"/>
      <c r="D174" s="117"/>
      <c r="E174" s="117"/>
      <c r="F174" s="117"/>
      <c r="G174" s="117"/>
      <c r="H174" s="117"/>
      <c r="I174" s="119"/>
      <c r="AT174" s="80"/>
      <c r="AU174" s="80"/>
      <c r="AV174" s="80"/>
      <c r="AW174" s="80"/>
      <c r="AX174" s="80"/>
      <c r="AY174" s="80"/>
      <c r="AZ174" s="80"/>
      <c r="BA174" s="80"/>
      <c r="BB174" s="80"/>
      <c r="BC174" s="80"/>
      <c r="BD174" s="80"/>
      <c r="BE174" s="80"/>
      <c r="BF174" s="80"/>
      <c r="BG174" s="80"/>
      <c r="BH174" s="80"/>
      <c r="BI174" s="80"/>
    </row>
    <row r="175" spans="2:66" ht="15" x14ac:dyDescent="0.2">
      <c r="B175" s="120" t="s">
        <v>2</v>
      </c>
      <c r="C175" s="120"/>
      <c r="D175" s="120"/>
      <c r="E175" s="122" t="s">
        <v>4</v>
      </c>
      <c r="F175" s="123" t="s">
        <v>7</v>
      </c>
      <c r="G175" s="123" t="s">
        <v>3</v>
      </c>
      <c r="H175" s="123" t="s">
        <v>11</v>
      </c>
      <c r="I175" s="122" t="s">
        <v>444</v>
      </c>
      <c r="AT175" s="80"/>
      <c r="AU175" s="80"/>
      <c r="AV175" s="80"/>
      <c r="AW175" s="80"/>
      <c r="AX175" s="80"/>
      <c r="AY175" s="80"/>
      <c r="AZ175" s="80"/>
      <c r="BA175" s="80"/>
      <c r="BB175" s="80"/>
      <c r="BC175" s="80"/>
      <c r="BD175" s="80"/>
      <c r="BE175" s="80"/>
      <c r="BF175" s="80"/>
      <c r="BG175" s="80"/>
      <c r="BH175" s="80"/>
      <c r="BI175" s="80"/>
    </row>
    <row r="176" spans="2:66" x14ac:dyDescent="0.2">
      <c r="B176" s="124"/>
      <c r="C176" s="120"/>
      <c r="D176" s="120"/>
      <c r="E176" s="122"/>
      <c r="F176" s="123"/>
      <c r="G176" s="123"/>
      <c r="H176" s="123"/>
      <c r="I176" s="122"/>
      <c r="AT176" s="80"/>
      <c r="AU176" s="80"/>
      <c r="AV176" s="80"/>
      <c r="AW176" s="80"/>
      <c r="AX176" s="80"/>
      <c r="AY176" s="80"/>
      <c r="AZ176" s="80"/>
      <c r="BA176" s="80"/>
      <c r="BB176" s="80"/>
      <c r="BC176" s="80"/>
      <c r="BD176" s="80"/>
      <c r="BE176" s="80"/>
      <c r="BF176" s="80"/>
      <c r="BG176" s="80"/>
      <c r="BH176" s="80"/>
      <c r="BI176" s="80"/>
    </row>
    <row r="177" spans="1:61" s="52" customFormat="1" ht="15" x14ac:dyDescent="0.2">
      <c r="B177" s="306" t="s">
        <v>134</v>
      </c>
      <c r="C177" s="306"/>
      <c r="D177" s="129"/>
      <c r="E177" s="129" t="s">
        <v>138</v>
      </c>
      <c r="F177" s="198" t="str">
        <f>F159</f>
        <v>??</v>
      </c>
      <c r="G177" s="128" t="s">
        <v>22</v>
      </c>
      <c r="H177" s="128" t="s">
        <v>8</v>
      </c>
      <c r="I177" s="228" t="s">
        <v>145</v>
      </c>
    </row>
    <row r="178" spans="1:61" s="52" customFormat="1" ht="13.5" customHeight="1" x14ac:dyDescent="0.2">
      <c r="B178" s="129"/>
      <c r="C178" s="124"/>
      <c r="D178" s="129"/>
      <c r="E178" s="129"/>
      <c r="F178" s="126"/>
      <c r="G178" s="128"/>
      <c r="H178" s="128"/>
      <c r="I178" s="140"/>
    </row>
    <row r="179" spans="1:61" s="52" customFormat="1" ht="15" x14ac:dyDescent="0.2">
      <c r="B179" s="306" t="s">
        <v>135</v>
      </c>
      <c r="C179" s="306"/>
      <c r="D179" s="129"/>
      <c r="E179" s="129" t="s">
        <v>139</v>
      </c>
      <c r="F179" s="198" t="str">
        <f>F161</f>
        <v>??</v>
      </c>
      <c r="G179" s="128" t="s">
        <v>22</v>
      </c>
      <c r="H179" s="128" t="s">
        <v>8</v>
      </c>
      <c r="I179" s="228" t="s">
        <v>145</v>
      </c>
    </row>
    <row r="180" spans="1:61" s="52" customFormat="1" ht="13.5" customHeight="1" x14ac:dyDescent="0.2">
      <c r="B180" s="124"/>
      <c r="C180" s="124"/>
      <c r="D180" s="129"/>
      <c r="E180" s="129"/>
      <c r="F180" s="126"/>
      <c r="G180" s="128"/>
      <c r="H180" s="128"/>
      <c r="I180" s="140"/>
    </row>
    <row r="181" spans="1:61" ht="29.25" customHeight="1" x14ac:dyDescent="0.2">
      <c r="B181" s="306" t="s">
        <v>146</v>
      </c>
      <c r="C181" s="306"/>
      <c r="D181" s="175"/>
      <c r="E181" s="129" t="s">
        <v>147</v>
      </c>
      <c r="F181" s="128">
        <v>1</v>
      </c>
      <c r="G181" s="128" t="s">
        <v>5</v>
      </c>
      <c r="H181" s="128" t="s">
        <v>13</v>
      </c>
      <c r="I181" s="229"/>
      <c r="AT181" s="80"/>
      <c r="AU181" s="80"/>
      <c r="AV181" s="80"/>
      <c r="AW181" s="80"/>
      <c r="AX181" s="80"/>
      <c r="AY181" s="80"/>
      <c r="AZ181" s="80"/>
      <c r="BA181" s="80"/>
      <c r="BB181" s="80"/>
      <c r="BC181" s="80"/>
      <c r="BD181" s="80"/>
      <c r="BE181" s="80"/>
      <c r="BF181" s="80"/>
      <c r="BG181" s="80"/>
      <c r="BH181" s="80"/>
      <c r="BI181" s="80"/>
    </row>
    <row r="182" spans="1:61" x14ac:dyDescent="0.2">
      <c r="B182" s="306"/>
      <c r="C182" s="306"/>
      <c r="D182" s="125"/>
      <c r="E182" s="117"/>
      <c r="F182" s="214"/>
      <c r="G182" s="214"/>
      <c r="H182" s="214"/>
      <c r="I182" s="230"/>
      <c r="AT182" s="80"/>
      <c r="AU182" s="80"/>
      <c r="AV182" s="80"/>
      <c r="AW182" s="80"/>
      <c r="AX182" s="80"/>
      <c r="AY182" s="80"/>
      <c r="AZ182" s="80"/>
      <c r="BA182" s="80"/>
      <c r="BB182" s="80"/>
      <c r="BC182" s="80"/>
      <c r="BD182" s="80"/>
      <c r="BE182" s="80"/>
      <c r="BF182" s="80"/>
      <c r="BG182" s="80"/>
      <c r="BH182" s="80"/>
      <c r="BI182" s="80"/>
    </row>
    <row r="183" spans="1:61" s="52" customFormat="1" ht="27" customHeight="1" x14ac:dyDescent="0.2">
      <c r="B183" s="306" t="s">
        <v>148</v>
      </c>
      <c r="C183" s="306"/>
      <c r="D183" s="175"/>
      <c r="E183" s="129" t="s">
        <v>149</v>
      </c>
      <c r="F183" s="128">
        <v>1</v>
      </c>
      <c r="G183" s="128" t="s">
        <v>5</v>
      </c>
      <c r="H183" s="128" t="s">
        <v>13</v>
      </c>
      <c r="I183" s="229"/>
    </row>
    <row r="184" spans="1:61" s="52" customFormat="1" x14ac:dyDescent="0.2">
      <c r="B184" s="124"/>
      <c r="C184" s="124"/>
      <c r="D184" s="129"/>
      <c r="E184" s="117"/>
      <c r="F184" s="128"/>
      <c r="G184" s="149"/>
      <c r="H184" s="149"/>
      <c r="I184" s="229"/>
    </row>
    <row r="185" spans="1:61" s="52" customFormat="1" ht="14.25" x14ac:dyDescent="0.2">
      <c r="B185" s="124" t="s">
        <v>150</v>
      </c>
      <c r="C185" s="124"/>
      <c r="D185" s="129"/>
      <c r="E185" s="131" t="s">
        <v>151</v>
      </c>
      <c r="F185" s="128">
        <v>0.5</v>
      </c>
      <c r="G185" s="128" t="s">
        <v>5</v>
      </c>
      <c r="H185" s="128" t="s">
        <v>13</v>
      </c>
      <c r="I185" s="229"/>
    </row>
    <row r="186" spans="1:61" s="52" customFormat="1" x14ac:dyDescent="0.2">
      <c r="B186" s="306"/>
      <c r="C186" s="306"/>
      <c r="D186" s="129"/>
      <c r="E186" s="130"/>
      <c r="F186" s="128"/>
      <c r="G186" s="128"/>
      <c r="H186" s="128"/>
      <c r="I186" s="229"/>
    </row>
    <row r="187" spans="1:61" s="52" customFormat="1" ht="25.5" customHeight="1" x14ac:dyDescent="0.2">
      <c r="B187" s="306" t="s">
        <v>152</v>
      </c>
      <c r="C187" s="306"/>
      <c r="D187" s="129"/>
      <c r="E187" s="130" t="s">
        <v>153</v>
      </c>
      <c r="F187" s="128">
        <v>4000</v>
      </c>
      <c r="G187" s="128" t="s">
        <v>5</v>
      </c>
      <c r="H187" s="128" t="s">
        <v>13</v>
      </c>
      <c r="I187" s="229"/>
    </row>
    <row r="188" spans="1:61" s="52" customFormat="1" x14ac:dyDescent="0.2">
      <c r="B188" s="124"/>
      <c r="C188" s="124"/>
      <c r="D188" s="129"/>
      <c r="E188" s="130"/>
      <c r="F188" s="128"/>
      <c r="G188" s="128"/>
      <c r="H188" s="128"/>
      <c r="I188" s="229"/>
    </row>
    <row r="189" spans="1:61" s="52" customFormat="1" ht="14.25" x14ac:dyDescent="0.2">
      <c r="B189" s="124" t="s">
        <v>154</v>
      </c>
      <c r="C189" s="124"/>
      <c r="D189" s="129"/>
      <c r="E189" s="130" t="s">
        <v>155</v>
      </c>
      <c r="F189" s="132">
        <v>5.5199999999999999E-2</v>
      </c>
      <c r="G189" s="128" t="s">
        <v>5</v>
      </c>
      <c r="H189" s="128" t="s">
        <v>33</v>
      </c>
      <c r="I189" s="229"/>
    </row>
    <row r="190" spans="1:61" s="52" customFormat="1" x14ac:dyDescent="0.2">
      <c r="B190" s="124"/>
      <c r="C190" s="124"/>
      <c r="D190" s="129"/>
      <c r="E190" s="130"/>
      <c r="F190" s="128"/>
      <c r="G190" s="128"/>
      <c r="H190" s="128"/>
      <c r="I190" s="130"/>
    </row>
    <row r="191" spans="1:61" s="53" customFormat="1" x14ac:dyDescent="0.2">
      <c r="A191" s="52"/>
      <c r="B191" s="129"/>
      <c r="C191" s="129"/>
      <c r="D191" s="129"/>
      <c r="E191" s="126"/>
      <c r="F191" s="126"/>
      <c r="G191" s="126"/>
      <c r="H191" s="126"/>
      <c r="I191" s="130"/>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row>
    <row r="192" spans="1:61" s="53" customFormat="1" ht="15" x14ac:dyDescent="0.2">
      <c r="A192" s="52"/>
      <c r="B192" s="113" t="s">
        <v>1</v>
      </c>
      <c r="C192" s="113"/>
      <c r="D192" s="113"/>
      <c r="E192" s="133"/>
      <c r="F192" s="133"/>
      <c r="G192" s="133"/>
      <c r="H192" s="133"/>
      <c r="I192" s="174"/>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row>
    <row r="193" spans="1:45" s="53" customFormat="1" x14ac:dyDescent="0.2">
      <c r="A193" s="52"/>
      <c r="B193" s="126"/>
      <c r="C193" s="126"/>
      <c r="D193" s="126"/>
      <c r="E193" s="126"/>
      <c r="F193" s="126"/>
      <c r="G193" s="126"/>
      <c r="H193" s="126"/>
      <c r="I193" s="130"/>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row>
    <row r="194" spans="1:45" s="53" customFormat="1" ht="15" x14ac:dyDescent="0.2">
      <c r="A194" s="52"/>
      <c r="B194" s="120" t="s">
        <v>2</v>
      </c>
      <c r="C194" s="134"/>
      <c r="D194" s="134"/>
      <c r="E194" s="135" t="s">
        <v>4</v>
      </c>
      <c r="F194" s="136" t="s">
        <v>7</v>
      </c>
      <c r="G194" s="136" t="s">
        <v>3</v>
      </c>
      <c r="H194" s="136" t="s">
        <v>11</v>
      </c>
      <c r="I194" s="122" t="s">
        <v>444</v>
      </c>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row>
    <row r="195" spans="1:45" s="53" customFormat="1" x14ac:dyDescent="0.2">
      <c r="A195" s="52"/>
      <c r="B195" s="137"/>
      <c r="C195" s="137"/>
      <c r="D195" s="137"/>
      <c r="E195" s="137"/>
      <c r="F195" s="137"/>
      <c r="G195" s="137"/>
      <c r="H195" s="137"/>
      <c r="I195" s="130"/>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row>
    <row r="196" spans="1:45" s="52" customFormat="1" ht="27" customHeight="1" x14ac:dyDescent="0.2">
      <c r="B196" s="306" t="s">
        <v>156</v>
      </c>
      <c r="C196" s="306"/>
      <c r="D196" s="129"/>
      <c r="E196" s="129" t="s">
        <v>158</v>
      </c>
      <c r="F196" s="199" t="str">
        <f>IF(NOT(E_application_applicator="??"),E_application_applicator*F_applicator_ww,"??")</f>
        <v>??</v>
      </c>
      <c r="G196" s="128" t="s">
        <v>22</v>
      </c>
      <c r="H196" s="128" t="s">
        <v>8</v>
      </c>
      <c r="I196" s="139" t="s">
        <v>205</v>
      </c>
    </row>
    <row r="197" spans="1:45" s="52" customFormat="1" ht="13.5" customHeight="1" x14ac:dyDescent="0.2">
      <c r="B197" s="129"/>
      <c r="C197" s="124"/>
      <c r="D197" s="129"/>
      <c r="E197" s="129"/>
      <c r="F197" s="126"/>
      <c r="G197" s="128"/>
      <c r="H197" s="128"/>
      <c r="I197" s="140"/>
    </row>
    <row r="198" spans="1:45" s="52" customFormat="1" ht="27.75" customHeight="1" x14ac:dyDescent="0.2">
      <c r="B198" s="306" t="s">
        <v>468</v>
      </c>
      <c r="C198" s="306"/>
      <c r="D198" s="129"/>
      <c r="E198" s="129" t="s">
        <v>470</v>
      </c>
      <c r="F198" s="199" t="str">
        <f>IF(ISNUMBER(E_application_floor),E_application_floor*F_ww*F_CE,"??")</f>
        <v>??</v>
      </c>
      <c r="G198" s="128" t="s">
        <v>22</v>
      </c>
      <c r="H198" s="128" t="s">
        <v>8</v>
      </c>
      <c r="I198" s="139" t="s">
        <v>469</v>
      </c>
    </row>
    <row r="199" spans="1:45" s="52" customFormat="1" x14ac:dyDescent="0.2">
      <c r="B199" s="124"/>
      <c r="C199" s="124"/>
      <c r="D199" s="129"/>
      <c r="E199" s="129"/>
      <c r="F199" s="126"/>
      <c r="G199" s="128"/>
      <c r="H199" s="128"/>
      <c r="I199" s="139"/>
    </row>
    <row r="200" spans="1:45" s="52" customFormat="1" ht="36" customHeight="1" x14ac:dyDescent="0.2">
      <c r="B200" s="306" t="s">
        <v>472</v>
      </c>
      <c r="C200" s="306"/>
      <c r="D200" s="129"/>
      <c r="E200" s="129" t="s">
        <v>161</v>
      </c>
      <c r="F200" s="199" t="str">
        <f>IF(OR(F_applicator_ww="??",E_floor_ww="??"),"??",E_applicator_ww+E_floor_ww)</f>
        <v>??</v>
      </c>
      <c r="G200" s="128" t="s">
        <v>22</v>
      </c>
      <c r="H200" s="128" t="s">
        <v>8</v>
      </c>
      <c r="I200" s="139" t="s">
        <v>471</v>
      </c>
    </row>
    <row r="201" spans="1:45" s="52" customFormat="1" x14ac:dyDescent="0.2">
      <c r="B201" s="124"/>
      <c r="C201" s="124"/>
      <c r="D201" s="129"/>
      <c r="E201" s="129"/>
      <c r="F201" s="126"/>
      <c r="G201" s="128"/>
      <c r="H201" s="128"/>
      <c r="I201" s="139"/>
    </row>
    <row r="202" spans="1:45" s="52" customFormat="1" ht="15" x14ac:dyDescent="0.2">
      <c r="B202" s="306" t="s">
        <v>86</v>
      </c>
      <c r="C202" s="306"/>
      <c r="D202" s="129"/>
      <c r="E202" s="129" t="s">
        <v>24</v>
      </c>
      <c r="F202" s="199" t="str">
        <f>IF(NOT(E_ww_indoor_cats_dogs="??"),E_ww_indoor_cats_dogs*N_houses*F_simultaneity,"??")</f>
        <v>??</v>
      </c>
      <c r="G202" s="128" t="s">
        <v>22</v>
      </c>
      <c r="H202" s="128" t="s">
        <v>8</v>
      </c>
      <c r="I202" s="139" t="s">
        <v>208</v>
      </c>
    </row>
    <row r="203" spans="1:45" s="52" customFormat="1" ht="13.5" customHeight="1" x14ac:dyDescent="0.2">
      <c r="B203" s="124"/>
      <c r="C203" s="124"/>
      <c r="D203" s="129"/>
      <c r="E203" s="129"/>
      <c r="F203" s="131"/>
      <c r="G203" s="128"/>
      <c r="H203" s="128"/>
      <c r="I203" s="139"/>
    </row>
    <row r="204" spans="1:45" s="52" customFormat="1" x14ac:dyDescent="0.2">
      <c r="B204" s="131"/>
      <c r="C204" s="131"/>
      <c r="D204" s="131"/>
      <c r="E204" s="131"/>
      <c r="F204" s="131"/>
      <c r="G204" s="131"/>
      <c r="H204" s="131"/>
      <c r="I204" s="131"/>
    </row>
    <row r="205" spans="1:45" s="30" customFormat="1" x14ac:dyDescent="0.2">
      <c r="G205" s="40"/>
      <c r="H205" s="40"/>
      <c r="I205" s="31"/>
    </row>
    <row r="206" spans="1:45" s="30" customFormat="1" x14ac:dyDescent="0.2">
      <c r="B206" s="141" t="s">
        <v>12</v>
      </c>
      <c r="C206" s="141"/>
      <c r="F206" s="143"/>
      <c r="G206" s="144"/>
      <c r="H206" s="40"/>
      <c r="I206" s="31"/>
    </row>
    <row r="207" spans="1:45" s="30" customFormat="1" x14ac:dyDescent="0.2">
      <c r="B207" s="141"/>
      <c r="C207" s="141"/>
      <c r="F207" s="143"/>
      <c r="G207" s="144"/>
      <c r="H207" s="40"/>
      <c r="I207" s="31"/>
    </row>
    <row r="208" spans="1:45" s="30" customFormat="1" x14ac:dyDescent="0.2">
      <c r="B208" s="141"/>
      <c r="G208" s="145"/>
      <c r="H208" s="40"/>
      <c r="I208" s="31"/>
    </row>
    <row r="209" spans="2:66" s="30" customFormat="1" x14ac:dyDescent="0.2">
      <c r="G209" s="145"/>
      <c r="H209" s="40"/>
      <c r="I209" s="31"/>
    </row>
    <row r="210" spans="2:66" ht="18" x14ac:dyDescent="0.2">
      <c r="B210" s="317" t="s">
        <v>475</v>
      </c>
      <c r="C210" s="317"/>
      <c r="D210" s="317"/>
      <c r="E210" s="317"/>
      <c r="F210" s="317"/>
      <c r="G210" s="317"/>
      <c r="H210" s="317"/>
      <c r="I210" s="317"/>
      <c r="J210" s="33"/>
      <c r="K210" s="33"/>
      <c r="BH210" s="80"/>
      <c r="BI210" s="80"/>
    </row>
    <row r="211" spans="2:66" ht="15" x14ac:dyDescent="0.2">
      <c r="B211" s="104"/>
      <c r="C211" s="212"/>
      <c r="D211" s="103"/>
      <c r="E211" s="103"/>
      <c r="F211" s="33"/>
      <c r="G211" s="33"/>
      <c r="H211" s="33"/>
      <c r="I211" s="33"/>
      <c r="J211" s="33"/>
      <c r="K211" s="33"/>
      <c r="BH211" s="80"/>
      <c r="BI211" s="80"/>
    </row>
    <row r="212" spans="2:66" x14ac:dyDescent="0.2">
      <c r="B212" s="106" t="s">
        <v>19</v>
      </c>
      <c r="C212" s="219"/>
      <c r="D212" s="219"/>
      <c r="E212" s="33"/>
      <c r="F212" s="33"/>
      <c r="G212" s="33"/>
      <c r="H212" s="33"/>
      <c r="I212" s="34"/>
      <c r="AT212" s="80"/>
      <c r="AU212" s="80"/>
      <c r="AV212" s="80"/>
      <c r="AW212" s="80"/>
      <c r="AX212" s="80"/>
      <c r="AY212" s="80"/>
      <c r="AZ212" s="80"/>
      <c r="BA212" s="80"/>
      <c r="BB212" s="80"/>
      <c r="BC212" s="80"/>
      <c r="BD212" s="80"/>
      <c r="BE212" s="80"/>
      <c r="BF212" s="80"/>
      <c r="BG212" s="80"/>
      <c r="BH212" s="80"/>
      <c r="BI212" s="80"/>
    </row>
    <row r="213" spans="2:66" ht="15.75" x14ac:dyDescent="0.25">
      <c r="B213" s="94" t="s">
        <v>473</v>
      </c>
      <c r="C213" s="221"/>
      <c r="D213" s="221"/>
      <c r="E213" s="157"/>
      <c r="F213" s="157"/>
      <c r="G213" s="157"/>
      <c r="H213" s="157"/>
      <c r="I213" s="157"/>
      <c r="J213" s="33"/>
      <c r="K213" s="33"/>
      <c r="L213" s="33"/>
      <c r="M213" s="33"/>
      <c r="N213" s="33"/>
      <c r="O213" s="33"/>
      <c r="P213" s="33"/>
      <c r="Q213" s="33"/>
      <c r="R213" s="33"/>
      <c r="BJ213" s="30"/>
      <c r="BK213" s="30"/>
      <c r="BL213" s="30"/>
      <c r="BM213" s="30"/>
      <c r="BN213" s="30"/>
    </row>
    <row r="214" spans="2:66" ht="14.25" x14ac:dyDescent="0.25">
      <c r="B214" s="94" t="s">
        <v>474</v>
      </c>
      <c r="C214" s="221"/>
      <c r="D214" s="221"/>
      <c r="E214" s="157"/>
      <c r="F214" s="157"/>
      <c r="G214" s="157"/>
      <c r="H214" s="157"/>
      <c r="I214" s="157"/>
      <c r="J214" s="33"/>
      <c r="K214" s="33"/>
      <c r="L214" s="33"/>
      <c r="M214" s="33"/>
      <c r="N214" s="33"/>
      <c r="O214" s="33"/>
      <c r="P214" s="33"/>
      <c r="Q214" s="33"/>
      <c r="R214" s="33"/>
      <c r="BJ214" s="30"/>
      <c r="BK214" s="30"/>
      <c r="BL214" s="30"/>
      <c r="BM214" s="30"/>
      <c r="BN214" s="30"/>
    </row>
    <row r="215" spans="2:66" s="30" customFormat="1" ht="15" x14ac:dyDescent="0.2">
      <c r="D215" s="110"/>
      <c r="E215" s="111"/>
      <c r="F215" s="112"/>
      <c r="G215" s="112"/>
      <c r="H215" s="112"/>
      <c r="I215" s="33"/>
      <c r="J215" s="33"/>
      <c r="K215" s="33"/>
      <c r="L215" s="33"/>
      <c r="M215" s="33"/>
    </row>
    <row r="216" spans="2:66" ht="15" x14ac:dyDescent="0.2">
      <c r="B216" s="113" t="s">
        <v>0</v>
      </c>
      <c r="C216" s="113"/>
      <c r="D216" s="113"/>
      <c r="E216" s="115"/>
      <c r="F216" s="115"/>
      <c r="G216" s="115"/>
      <c r="H216" s="115"/>
      <c r="I216" s="116"/>
      <c r="AT216" s="80"/>
      <c r="AU216" s="80"/>
      <c r="AV216" s="80"/>
      <c r="AW216" s="80"/>
      <c r="AX216" s="80"/>
      <c r="AY216" s="80"/>
      <c r="AZ216" s="80"/>
      <c r="BA216" s="80"/>
      <c r="BB216" s="80"/>
      <c r="BC216" s="80"/>
      <c r="BD216" s="80"/>
      <c r="BE216" s="80"/>
      <c r="BF216" s="80"/>
      <c r="BG216" s="80"/>
      <c r="BH216" s="80"/>
      <c r="BI216" s="80"/>
    </row>
    <row r="217" spans="2:66" x14ac:dyDescent="0.2">
      <c r="B217" s="117"/>
      <c r="C217" s="117"/>
      <c r="D217" s="117"/>
      <c r="E217" s="117"/>
      <c r="F217" s="117"/>
      <c r="G217" s="117"/>
      <c r="H217" s="117"/>
      <c r="I217" s="119"/>
      <c r="AT217" s="80"/>
      <c r="AU217" s="80"/>
      <c r="AV217" s="80"/>
      <c r="AW217" s="80"/>
      <c r="AX217" s="80"/>
      <c r="AY217" s="80"/>
      <c r="AZ217" s="80"/>
      <c r="BA217" s="80"/>
      <c r="BB217" s="80"/>
      <c r="BC217" s="80"/>
      <c r="BD217" s="80"/>
      <c r="BE217" s="80"/>
      <c r="BF217" s="80"/>
      <c r="BG217" s="80"/>
      <c r="BH217" s="80"/>
      <c r="BI217" s="80"/>
    </row>
    <row r="218" spans="2:66" ht="15" x14ac:dyDescent="0.2">
      <c r="B218" s="120" t="s">
        <v>2</v>
      </c>
      <c r="C218" s="120"/>
      <c r="D218" s="120"/>
      <c r="E218" s="122" t="s">
        <v>4</v>
      </c>
      <c r="F218" s="123" t="s">
        <v>7</v>
      </c>
      <c r="G218" s="123" t="s">
        <v>3</v>
      </c>
      <c r="H218" s="123" t="s">
        <v>11</v>
      </c>
      <c r="I218" s="122" t="s">
        <v>444</v>
      </c>
      <c r="AT218" s="80"/>
      <c r="AU218" s="80"/>
      <c r="AV218" s="80"/>
      <c r="AW218" s="80"/>
      <c r="AX218" s="80"/>
      <c r="AY218" s="80"/>
      <c r="AZ218" s="80"/>
      <c r="BA218" s="80"/>
      <c r="BB218" s="80"/>
      <c r="BC218" s="80"/>
      <c r="BD218" s="80"/>
      <c r="BE218" s="80"/>
      <c r="BF218" s="80"/>
      <c r="BG218" s="80"/>
      <c r="BH218" s="80"/>
      <c r="BI218" s="80"/>
    </row>
    <row r="219" spans="2:66" x14ac:dyDescent="0.2">
      <c r="B219" s="125"/>
      <c r="C219" s="125"/>
      <c r="D219" s="125"/>
      <c r="E219" s="117"/>
      <c r="F219" s="117"/>
      <c r="G219" s="117"/>
      <c r="H219" s="117"/>
      <c r="I219" s="119"/>
      <c r="AT219" s="80"/>
      <c r="AU219" s="80"/>
      <c r="AV219" s="80"/>
      <c r="AW219" s="80"/>
      <c r="AX219" s="80"/>
      <c r="AY219" s="80"/>
      <c r="AZ219" s="80"/>
      <c r="BA219" s="80"/>
      <c r="BB219" s="80"/>
      <c r="BC219" s="80"/>
      <c r="BD219" s="80"/>
      <c r="BE219" s="80"/>
      <c r="BF219" s="80"/>
      <c r="BG219" s="80"/>
      <c r="BH219" s="80"/>
      <c r="BI219" s="80"/>
    </row>
    <row r="220" spans="2:66" s="52" customFormat="1" ht="15" x14ac:dyDescent="0.2">
      <c r="B220" s="306" t="s">
        <v>97</v>
      </c>
      <c r="C220" s="306"/>
      <c r="D220" s="129"/>
      <c r="E220" s="130" t="s">
        <v>28</v>
      </c>
      <c r="F220" s="127"/>
      <c r="G220" s="128" t="s">
        <v>29</v>
      </c>
      <c r="H220" s="128" t="s">
        <v>6</v>
      </c>
      <c r="I220" s="130"/>
    </row>
    <row r="221" spans="2:66" s="52" customFormat="1" x14ac:dyDescent="0.2">
      <c r="B221" s="129"/>
      <c r="C221" s="124"/>
      <c r="D221" s="129"/>
      <c r="E221" s="130"/>
      <c r="F221" s="128"/>
      <c r="G221" s="128"/>
      <c r="H221" s="128"/>
      <c r="I221" s="130"/>
    </row>
    <row r="222" spans="2:66" s="52" customFormat="1" ht="15" x14ac:dyDescent="0.2">
      <c r="B222" s="306" t="s">
        <v>98</v>
      </c>
      <c r="C222" s="306"/>
      <c r="D222" s="129"/>
      <c r="E222" s="130" t="s">
        <v>31</v>
      </c>
      <c r="F222" s="128">
        <v>0.6</v>
      </c>
      <c r="G222" s="128" t="s">
        <v>32</v>
      </c>
      <c r="H222" s="128" t="s">
        <v>33</v>
      </c>
      <c r="I222" s="130"/>
    </row>
    <row r="223" spans="2:66" s="52" customFormat="1" x14ac:dyDescent="0.2">
      <c r="B223" s="129"/>
      <c r="C223" s="124"/>
      <c r="D223" s="129"/>
      <c r="E223" s="130"/>
      <c r="F223" s="128"/>
      <c r="G223" s="128"/>
      <c r="H223" s="128"/>
      <c r="I223" s="130"/>
    </row>
    <row r="224" spans="2:66" s="50" customFormat="1" ht="15" x14ac:dyDescent="0.2">
      <c r="B224" s="306" t="s">
        <v>99</v>
      </c>
      <c r="C224" s="306"/>
      <c r="D224" s="129"/>
      <c r="E224" s="130" t="s">
        <v>38</v>
      </c>
      <c r="F224" s="132">
        <v>17490</v>
      </c>
      <c r="G224" s="128" t="s">
        <v>39</v>
      </c>
      <c r="H224" s="128" t="s">
        <v>13</v>
      </c>
      <c r="I224" s="229"/>
    </row>
    <row r="225" spans="1:186" s="50" customFormat="1" x14ac:dyDescent="0.2">
      <c r="B225" s="129"/>
      <c r="C225" s="124"/>
      <c r="D225" s="129"/>
      <c r="E225" s="130"/>
      <c r="F225" s="128"/>
      <c r="G225" s="128"/>
      <c r="H225" s="128"/>
      <c r="I225" s="231"/>
    </row>
    <row r="226" spans="1:186" s="52" customFormat="1" ht="14.25" x14ac:dyDescent="0.2">
      <c r="B226" s="306" t="s">
        <v>100</v>
      </c>
      <c r="C226" s="306"/>
      <c r="D226" s="129"/>
      <c r="E226" s="130" t="s">
        <v>101</v>
      </c>
      <c r="F226" s="128">
        <v>4</v>
      </c>
      <c r="G226" s="128" t="s">
        <v>5</v>
      </c>
      <c r="H226" s="128" t="s">
        <v>13</v>
      </c>
      <c r="I226" s="130"/>
    </row>
    <row r="227" spans="1:186" s="50" customFormat="1" x14ac:dyDescent="0.2">
      <c r="B227" s="124"/>
      <c r="C227" s="124"/>
      <c r="D227" s="129"/>
      <c r="E227" s="130"/>
      <c r="F227" s="128"/>
      <c r="G227" s="128"/>
      <c r="H227" s="128"/>
      <c r="I227" s="130"/>
    </row>
    <row r="228" spans="1:186" s="50" customFormat="1" ht="15" x14ac:dyDescent="0.2">
      <c r="B228" s="306" t="s">
        <v>34</v>
      </c>
      <c r="C228" s="306"/>
      <c r="D228" s="129"/>
      <c r="E228" s="130" t="s">
        <v>35</v>
      </c>
      <c r="F228" s="128">
        <v>1</v>
      </c>
      <c r="G228" s="128" t="s">
        <v>36</v>
      </c>
      <c r="H228" s="128" t="s">
        <v>13</v>
      </c>
      <c r="I228" s="130"/>
    </row>
    <row r="229" spans="1:186" s="50" customFormat="1" x14ac:dyDescent="0.2">
      <c r="B229" s="124"/>
      <c r="C229" s="124"/>
      <c r="D229" s="129"/>
      <c r="E229" s="130"/>
      <c r="F229" s="128"/>
      <c r="G229" s="128"/>
      <c r="H229" s="128"/>
      <c r="I229" s="130"/>
    </row>
    <row r="230" spans="1:186" s="50" customFormat="1" ht="14.25" x14ac:dyDescent="0.2">
      <c r="B230" s="306" t="s">
        <v>102</v>
      </c>
      <c r="C230" s="306"/>
      <c r="D230" s="129"/>
      <c r="E230" s="130" t="s">
        <v>105</v>
      </c>
      <c r="F230" s="128">
        <v>2</v>
      </c>
      <c r="G230" s="128" t="s">
        <v>5</v>
      </c>
      <c r="H230" s="128" t="s">
        <v>13</v>
      </c>
      <c r="I230" s="130"/>
    </row>
    <row r="231" spans="1:186" s="50" customFormat="1" x14ac:dyDescent="0.2">
      <c r="B231" s="124"/>
      <c r="C231" s="124"/>
      <c r="D231" s="129"/>
      <c r="E231" s="130"/>
      <c r="F231" s="128"/>
      <c r="G231" s="128"/>
      <c r="H231" s="128"/>
      <c r="I231" s="130"/>
    </row>
    <row r="232" spans="1:186" s="50" customFormat="1" ht="14.25" x14ac:dyDescent="0.2">
      <c r="B232" s="306" t="s">
        <v>103</v>
      </c>
      <c r="C232" s="306"/>
      <c r="D232" s="129"/>
      <c r="E232" s="130" t="s">
        <v>48</v>
      </c>
      <c r="F232" s="128">
        <v>0.01</v>
      </c>
      <c r="G232" s="128" t="s">
        <v>5</v>
      </c>
      <c r="H232" s="128" t="s">
        <v>13</v>
      </c>
      <c r="I232" s="130"/>
    </row>
    <row r="233" spans="1:186" s="50" customFormat="1" x14ac:dyDescent="0.2">
      <c r="B233" s="124"/>
      <c r="C233" s="124"/>
      <c r="D233" s="129"/>
      <c r="E233" s="130"/>
      <c r="F233" s="128"/>
      <c r="G233" s="128"/>
      <c r="H233" s="128"/>
      <c r="I233" s="130"/>
    </row>
    <row r="234" spans="1:186" s="52" customFormat="1" x14ac:dyDescent="0.2">
      <c r="B234" s="131"/>
      <c r="C234" s="131"/>
      <c r="D234" s="131"/>
      <c r="E234" s="131"/>
      <c r="F234" s="131"/>
      <c r="G234" s="131"/>
      <c r="H234" s="131"/>
      <c r="I234" s="130"/>
    </row>
    <row r="235" spans="1:186" s="53" customFormat="1" ht="15" x14ac:dyDescent="0.2">
      <c r="A235" s="52"/>
      <c r="B235" s="113" t="s">
        <v>1</v>
      </c>
      <c r="C235" s="113"/>
      <c r="D235" s="113"/>
      <c r="E235" s="133"/>
      <c r="F235" s="133"/>
      <c r="G235" s="133"/>
      <c r="H235" s="133"/>
      <c r="I235" s="174"/>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c r="EB235" s="52"/>
      <c r="EC235" s="52"/>
      <c r="ED235" s="52"/>
      <c r="EE235" s="52"/>
      <c r="EF235" s="52"/>
      <c r="EG235" s="52"/>
      <c r="EH235" s="52"/>
      <c r="EI235" s="52"/>
      <c r="EJ235" s="52"/>
      <c r="EK235" s="52"/>
      <c r="EL235" s="52"/>
      <c r="EM235" s="52"/>
      <c r="EN235" s="52"/>
      <c r="EO235" s="52"/>
      <c r="EP235" s="52"/>
      <c r="EQ235" s="52"/>
      <c r="ER235" s="52"/>
      <c r="ES235" s="52"/>
      <c r="ET235" s="52"/>
      <c r="EU235" s="52"/>
      <c r="EV235" s="52"/>
      <c r="EW235" s="52"/>
      <c r="EX235" s="52"/>
      <c r="EY235" s="52"/>
      <c r="EZ235" s="52"/>
      <c r="FA235" s="52"/>
      <c r="FB235" s="52"/>
      <c r="FC235" s="52"/>
      <c r="FD235" s="52"/>
      <c r="FE235" s="52"/>
      <c r="FF235" s="52"/>
      <c r="FG235" s="52"/>
      <c r="FH235" s="52"/>
      <c r="FI235" s="52"/>
      <c r="FJ235" s="52"/>
      <c r="FK235" s="52"/>
      <c r="FL235" s="52"/>
      <c r="FM235" s="52"/>
      <c r="FN235" s="52"/>
      <c r="FO235" s="52"/>
      <c r="FP235" s="52"/>
      <c r="FQ235" s="52"/>
      <c r="FR235" s="52"/>
      <c r="FS235" s="52"/>
      <c r="FT235" s="52"/>
      <c r="FU235" s="52"/>
      <c r="FV235" s="52"/>
      <c r="FW235" s="52"/>
      <c r="FX235" s="52"/>
      <c r="FY235" s="52"/>
      <c r="FZ235" s="52"/>
      <c r="GA235" s="52"/>
      <c r="GB235" s="52"/>
      <c r="GC235" s="52"/>
      <c r="GD235" s="52"/>
    </row>
    <row r="236" spans="1:186" s="53" customFormat="1" x14ac:dyDescent="0.2">
      <c r="A236" s="52"/>
      <c r="B236" s="126"/>
      <c r="C236" s="126"/>
      <c r="D236" s="126"/>
      <c r="E236" s="126"/>
      <c r="F236" s="126"/>
      <c r="G236" s="126"/>
      <c r="H236" s="126"/>
      <c r="I236" s="130"/>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c r="EB236" s="52"/>
      <c r="EC236" s="52"/>
      <c r="ED236" s="52"/>
      <c r="EE236" s="52"/>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row>
    <row r="237" spans="1:186" s="53" customFormat="1" ht="15" x14ac:dyDescent="0.2">
      <c r="A237" s="52"/>
      <c r="B237" s="134" t="s">
        <v>2</v>
      </c>
      <c r="C237" s="134"/>
      <c r="D237" s="134"/>
      <c r="E237" s="135" t="s">
        <v>4</v>
      </c>
      <c r="F237" s="136" t="s">
        <v>7</v>
      </c>
      <c r="G237" s="136" t="s">
        <v>3</v>
      </c>
      <c r="H237" s="136" t="s">
        <v>11</v>
      </c>
      <c r="I237" s="122" t="s">
        <v>444</v>
      </c>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c r="EB237" s="52"/>
      <c r="EC237" s="52"/>
      <c r="ED237" s="52"/>
      <c r="EE237" s="52"/>
      <c r="EF237" s="52"/>
      <c r="EG237" s="52"/>
      <c r="EH237" s="52"/>
      <c r="EI237" s="52"/>
      <c r="EJ237" s="52"/>
      <c r="EK237" s="52"/>
      <c r="EL237" s="52"/>
      <c r="EM237" s="52"/>
      <c r="EN237" s="52"/>
      <c r="EO237" s="52"/>
      <c r="EP237" s="52"/>
      <c r="EQ237" s="52"/>
      <c r="ER237" s="52"/>
      <c r="ES237" s="52"/>
      <c r="ET237" s="52"/>
      <c r="EU237" s="52"/>
      <c r="EV237" s="52"/>
      <c r="EW237" s="52"/>
      <c r="EX237" s="52"/>
      <c r="EY237" s="52"/>
      <c r="EZ237" s="52"/>
      <c r="FA237" s="52"/>
      <c r="FB237" s="52"/>
      <c r="FC237" s="52"/>
      <c r="FD237" s="52"/>
      <c r="FE237" s="52"/>
      <c r="FF237" s="52"/>
      <c r="FG237" s="52"/>
      <c r="FH237" s="52"/>
      <c r="FI237" s="52"/>
      <c r="FJ237" s="52"/>
      <c r="FK237" s="52"/>
      <c r="FL237" s="52"/>
      <c r="FM237" s="52"/>
      <c r="FN237" s="52"/>
      <c r="FO237" s="52"/>
      <c r="FP237" s="52"/>
      <c r="FQ237" s="52"/>
      <c r="FR237" s="52"/>
      <c r="FS237" s="52"/>
      <c r="FT237" s="52"/>
      <c r="FU237" s="52"/>
      <c r="FV237" s="52"/>
      <c r="FW237" s="52"/>
      <c r="FX237" s="52"/>
      <c r="FY237" s="52"/>
      <c r="FZ237" s="52"/>
      <c r="GA237" s="52"/>
      <c r="GB237" s="52"/>
      <c r="GC237" s="52"/>
      <c r="GD237" s="52"/>
    </row>
    <row r="238" spans="1:186" s="53" customFormat="1" x14ac:dyDescent="0.2">
      <c r="A238" s="52"/>
      <c r="B238" s="137"/>
      <c r="C238" s="137"/>
      <c r="D238" s="137"/>
      <c r="E238" s="137"/>
      <c r="F238" s="137"/>
      <c r="G238" s="137"/>
      <c r="H238" s="137"/>
      <c r="I238" s="130"/>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c r="EB238" s="52"/>
      <c r="EC238" s="52"/>
      <c r="ED238" s="52"/>
      <c r="EE238" s="52"/>
      <c r="EF238" s="52"/>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row>
    <row r="239" spans="1:186" s="53" customFormat="1" ht="30" x14ac:dyDescent="0.2">
      <c r="A239" s="52"/>
      <c r="B239" s="306" t="s">
        <v>104</v>
      </c>
      <c r="C239" s="306"/>
      <c r="D239" s="129"/>
      <c r="E239" s="129" t="s">
        <v>50</v>
      </c>
      <c r="F239" s="199" t="str">
        <f>IF(C_form_weight&gt;0, Nr_appl*Q_form_appl*treated_AREA_skin*C_form_weight*N_horses*Nrolling*F_soil*0.000000001,"??")</f>
        <v>??</v>
      </c>
      <c r="G239" s="118" t="s">
        <v>22</v>
      </c>
      <c r="H239" s="118" t="s">
        <v>8</v>
      </c>
      <c r="I239" s="124" t="s">
        <v>106</v>
      </c>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c r="EB239" s="52"/>
      <c r="EC239" s="52"/>
      <c r="ED239" s="52"/>
      <c r="EE239" s="52"/>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row>
    <row r="240" spans="1:186" s="53" customFormat="1" x14ac:dyDescent="0.2">
      <c r="A240" s="52"/>
      <c r="B240" s="124"/>
      <c r="C240" s="124"/>
      <c r="D240" s="129"/>
      <c r="E240" s="129"/>
      <c r="F240" s="129"/>
      <c r="G240" s="118"/>
      <c r="H240" s="118"/>
      <c r="I240" s="124"/>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c r="EB240" s="52"/>
      <c r="EC240" s="52"/>
      <c r="ED240" s="52"/>
      <c r="EE240" s="52"/>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row>
    <row r="241" spans="2:66" s="52" customFormat="1" x14ac:dyDescent="0.2">
      <c r="B241" s="306"/>
      <c r="C241" s="306"/>
      <c r="D241" s="124"/>
      <c r="E241" s="129"/>
      <c r="F241" s="129"/>
      <c r="G241" s="129"/>
      <c r="H241" s="129"/>
      <c r="I241" s="232"/>
    </row>
    <row r="242" spans="2:66" s="30" customFormat="1" x14ac:dyDescent="0.2">
      <c r="G242" s="40"/>
      <c r="H242" s="40"/>
    </row>
    <row r="243" spans="2:66" s="30" customFormat="1" x14ac:dyDescent="0.2">
      <c r="B243" s="141" t="s">
        <v>12</v>
      </c>
      <c r="C243" s="141"/>
      <c r="F243" s="143"/>
      <c r="G243" s="144"/>
      <c r="H243" s="40"/>
      <c r="I243" s="31"/>
    </row>
    <row r="244" spans="2:66" s="30" customFormat="1" x14ac:dyDescent="0.2">
      <c r="E244" s="31"/>
    </row>
    <row r="245" spans="2:66" s="30" customFormat="1" x14ac:dyDescent="0.2">
      <c r="E245" s="31"/>
    </row>
    <row r="246" spans="2:66" s="30" customFormat="1" x14ac:dyDescent="0.2">
      <c r="E246" s="31"/>
    </row>
    <row r="247" spans="2:66" ht="18" x14ac:dyDescent="0.2">
      <c r="B247" s="317" t="s">
        <v>477</v>
      </c>
      <c r="C247" s="317"/>
      <c r="D247" s="317"/>
      <c r="E247" s="317"/>
      <c r="F247" s="317"/>
      <c r="G247" s="317"/>
      <c r="H247" s="317"/>
      <c r="I247" s="317"/>
      <c r="J247" s="33"/>
      <c r="K247" s="33"/>
      <c r="BH247" s="80"/>
      <c r="BI247" s="80"/>
    </row>
    <row r="248" spans="2:66" ht="15" x14ac:dyDescent="0.2">
      <c r="B248" s="104"/>
      <c r="C248" s="212"/>
      <c r="D248" s="103"/>
      <c r="E248" s="103"/>
      <c r="F248" s="33"/>
      <c r="G248" s="33"/>
      <c r="H248" s="33"/>
      <c r="I248" s="33"/>
      <c r="J248" s="33"/>
      <c r="K248" s="33"/>
      <c r="BH248" s="80"/>
      <c r="BI248" s="80"/>
    </row>
    <row r="249" spans="2:66" x14ac:dyDescent="0.2">
      <c r="B249" s="106" t="s">
        <v>19</v>
      </c>
      <c r="C249" s="219"/>
      <c r="D249" s="219"/>
      <c r="E249" s="33"/>
      <c r="F249" s="33"/>
      <c r="G249" s="33"/>
      <c r="H249" s="33"/>
      <c r="I249" s="34"/>
      <c r="AT249" s="80"/>
      <c r="AU249" s="80"/>
      <c r="AV249" s="80"/>
      <c r="AW249" s="80"/>
      <c r="AX249" s="80"/>
      <c r="AY249" s="80"/>
      <c r="AZ249" s="80"/>
      <c r="BA249" s="80"/>
      <c r="BB249" s="80"/>
      <c r="BC249" s="80"/>
      <c r="BD249" s="80"/>
      <c r="BE249" s="80"/>
      <c r="BF249" s="80"/>
      <c r="BG249" s="80"/>
      <c r="BH249" s="80"/>
      <c r="BI249" s="80"/>
    </row>
    <row r="250" spans="2:66" ht="15.75" x14ac:dyDescent="0.25">
      <c r="B250" s="94" t="s">
        <v>473</v>
      </c>
      <c r="C250" s="233"/>
      <c r="D250" s="233"/>
      <c r="E250" s="233"/>
      <c r="F250" s="233"/>
      <c r="G250" s="233"/>
      <c r="H250" s="233"/>
      <c r="I250" s="233"/>
      <c r="J250" s="33"/>
      <c r="K250" s="33"/>
      <c r="L250" s="33"/>
      <c r="M250" s="33"/>
      <c r="N250" s="33"/>
      <c r="O250" s="33"/>
      <c r="P250" s="33"/>
      <c r="Q250" s="33"/>
      <c r="R250" s="33"/>
      <c r="BJ250" s="30"/>
      <c r="BK250" s="30"/>
      <c r="BL250" s="30"/>
      <c r="BM250" s="30"/>
      <c r="BN250" s="30"/>
    </row>
    <row r="251" spans="2:66" ht="12.75" customHeight="1" x14ac:dyDescent="0.25">
      <c r="B251" s="94" t="s">
        <v>476</v>
      </c>
      <c r="C251" s="233"/>
      <c r="D251" s="233"/>
      <c r="E251" s="233"/>
      <c r="F251" s="233"/>
      <c r="G251" s="233"/>
      <c r="H251" s="233"/>
      <c r="I251" s="233"/>
      <c r="J251" s="33"/>
      <c r="K251" s="33"/>
      <c r="L251" s="33"/>
      <c r="M251" s="33"/>
      <c r="N251" s="33"/>
      <c r="O251" s="33"/>
      <c r="P251" s="33"/>
      <c r="Q251" s="33"/>
      <c r="R251" s="33"/>
      <c r="BJ251" s="30"/>
      <c r="BK251" s="30"/>
      <c r="BL251" s="30"/>
      <c r="BM251" s="30"/>
      <c r="BN251" s="30"/>
    </row>
    <row r="252" spans="2:66" s="30" customFormat="1" ht="15" x14ac:dyDescent="0.2">
      <c r="D252" s="110"/>
      <c r="E252" s="111"/>
      <c r="F252" s="112"/>
      <c r="G252" s="112"/>
      <c r="H252" s="112"/>
      <c r="I252" s="33"/>
      <c r="J252" s="33"/>
      <c r="K252" s="33"/>
      <c r="L252" s="33"/>
      <c r="M252" s="33"/>
    </row>
    <row r="253" spans="2:66" ht="15" x14ac:dyDescent="0.2">
      <c r="B253" s="113" t="s">
        <v>0</v>
      </c>
      <c r="C253" s="113"/>
      <c r="D253" s="113"/>
      <c r="E253" s="115"/>
      <c r="F253" s="115"/>
      <c r="G253" s="115"/>
      <c r="H253" s="115"/>
      <c r="I253" s="116"/>
      <c r="AT253" s="80"/>
      <c r="AU253" s="80"/>
      <c r="AV253" s="80"/>
      <c r="AW253" s="80"/>
      <c r="AX253" s="80"/>
      <c r="AY253" s="80"/>
      <c r="AZ253" s="80"/>
      <c r="BA253" s="80"/>
      <c r="BB253" s="80"/>
      <c r="BC253" s="80"/>
      <c r="BD253" s="80"/>
      <c r="BE253" s="80"/>
      <c r="BF253" s="80"/>
      <c r="BG253" s="80"/>
      <c r="BH253" s="80"/>
      <c r="BI253" s="80"/>
    </row>
    <row r="254" spans="2:66" x14ac:dyDescent="0.2">
      <c r="B254" s="117"/>
      <c r="C254" s="117"/>
      <c r="D254" s="117"/>
      <c r="E254" s="117"/>
      <c r="F254" s="117"/>
      <c r="G254" s="117"/>
      <c r="H254" s="117"/>
      <c r="I254" s="119"/>
      <c r="AT254" s="80"/>
      <c r="AU254" s="80"/>
      <c r="AV254" s="80"/>
      <c r="AW254" s="80"/>
      <c r="AX254" s="80"/>
      <c r="AY254" s="80"/>
      <c r="AZ254" s="80"/>
      <c r="BA254" s="80"/>
      <c r="BB254" s="80"/>
      <c r="BC254" s="80"/>
      <c r="BD254" s="80"/>
      <c r="BE254" s="80"/>
      <c r="BF254" s="80"/>
      <c r="BG254" s="80"/>
      <c r="BH254" s="80"/>
      <c r="BI254" s="80"/>
    </row>
    <row r="255" spans="2:66" ht="15" x14ac:dyDescent="0.2">
      <c r="B255" s="120" t="s">
        <v>2</v>
      </c>
      <c r="C255" s="120"/>
      <c r="D255" s="120"/>
      <c r="E255" s="122" t="s">
        <v>4</v>
      </c>
      <c r="F255" s="123" t="s">
        <v>7</v>
      </c>
      <c r="G255" s="123" t="s">
        <v>3</v>
      </c>
      <c r="H255" s="123" t="s">
        <v>11</v>
      </c>
      <c r="I255" s="122" t="s">
        <v>444</v>
      </c>
      <c r="AT255" s="80"/>
      <c r="AU255" s="80"/>
      <c r="AV255" s="80"/>
      <c r="AW255" s="80"/>
      <c r="AX255" s="80"/>
      <c r="AY255" s="80"/>
      <c r="AZ255" s="80"/>
      <c r="BA255" s="80"/>
      <c r="BB255" s="80"/>
      <c r="BC255" s="80"/>
      <c r="BD255" s="80"/>
      <c r="BE255" s="80"/>
      <c r="BF255" s="80"/>
      <c r="BG255" s="80"/>
      <c r="BH255" s="80"/>
      <c r="BI255" s="80"/>
    </row>
    <row r="256" spans="2:66" x14ac:dyDescent="0.2">
      <c r="B256" s="125"/>
      <c r="C256" s="125"/>
      <c r="D256" s="125"/>
      <c r="E256" s="117"/>
      <c r="F256" s="117"/>
      <c r="G256" s="117"/>
      <c r="H256" s="117"/>
      <c r="I256" s="119"/>
      <c r="AT256" s="80"/>
      <c r="AU256" s="80"/>
      <c r="AV256" s="80"/>
      <c r="AW256" s="80"/>
      <c r="AX256" s="80"/>
      <c r="AY256" s="80"/>
      <c r="AZ256" s="80"/>
      <c r="BA256" s="80"/>
      <c r="BB256" s="80"/>
      <c r="BC256" s="80"/>
      <c r="BD256" s="80"/>
      <c r="BE256" s="80"/>
      <c r="BF256" s="80"/>
      <c r="BG256" s="80"/>
      <c r="BH256" s="80"/>
      <c r="BI256" s="80"/>
    </row>
    <row r="257" spans="1:186" s="52" customFormat="1" ht="14.25" customHeight="1" x14ac:dyDescent="0.2">
      <c r="B257" s="306" t="s">
        <v>79</v>
      </c>
      <c r="C257" s="306"/>
      <c r="D257" s="129"/>
      <c r="E257" s="130" t="s">
        <v>101</v>
      </c>
      <c r="F257" s="128">
        <v>50</v>
      </c>
      <c r="G257" s="128" t="s">
        <v>5</v>
      </c>
      <c r="H257" s="128" t="s">
        <v>13</v>
      </c>
      <c r="I257" s="130"/>
    </row>
    <row r="258" spans="1:186" s="52" customFormat="1" x14ac:dyDescent="0.2">
      <c r="B258" s="129"/>
      <c r="C258" s="124"/>
      <c r="D258" s="129"/>
      <c r="E258" s="130"/>
      <c r="F258" s="128"/>
      <c r="G258" s="128"/>
      <c r="H258" s="128"/>
      <c r="I258" s="130"/>
    </row>
    <row r="259" spans="1:186" s="52" customFormat="1" ht="25.5" x14ac:dyDescent="0.2">
      <c r="B259" s="124" t="s">
        <v>107</v>
      </c>
      <c r="C259" s="124"/>
      <c r="D259" s="129"/>
      <c r="E259" s="130" t="s">
        <v>48</v>
      </c>
      <c r="F259" s="128">
        <v>0.01</v>
      </c>
      <c r="G259" s="128" t="s">
        <v>5</v>
      </c>
      <c r="H259" s="128" t="s">
        <v>13</v>
      </c>
      <c r="I259" s="130"/>
    </row>
    <row r="260" spans="1:186" s="52" customFormat="1" x14ac:dyDescent="0.2">
      <c r="B260" s="129"/>
      <c r="C260" s="124"/>
      <c r="D260" s="129"/>
      <c r="E260" s="130"/>
      <c r="F260" s="128"/>
      <c r="G260" s="128"/>
      <c r="H260" s="128"/>
      <c r="I260" s="130"/>
    </row>
    <row r="261" spans="1:186" s="52" customFormat="1" ht="15" x14ac:dyDescent="0.2">
      <c r="B261" s="306" t="s">
        <v>97</v>
      </c>
      <c r="C261" s="306"/>
      <c r="D261" s="129"/>
      <c r="E261" s="130" t="s">
        <v>28</v>
      </c>
      <c r="F261" s="127"/>
      <c r="G261" s="128" t="s">
        <v>29</v>
      </c>
      <c r="H261" s="128" t="s">
        <v>6</v>
      </c>
      <c r="I261" s="130"/>
    </row>
    <row r="262" spans="1:186" s="50" customFormat="1" x14ac:dyDescent="0.2">
      <c r="B262" s="306"/>
      <c r="C262" s="306"/>
      <c r="D262" s="129"/>
      <c r="E262" s="130"/>
      <c r="F262" s="234"/>
      <c r="G262" s="128"/>
      <c r="H262" s="128"/>
      <c r="I262" s="229"/>
    </row>
    <row r="263" spans="1:186" s="50" customFormat="1" ht="15" x14ac:dyDescent="0.2">
      <c r="B263" s="306" t="s">
        <v>98</v>
      </c>
      <c r="C263" s="306"/>
      <c r="D263" s="129"/>
      <c r="E263" s="130" t="s">
        <v>31</v>
      </c>
      <c r="F263" s="128">
        <v>0.6</v>
      </c>
      <c r="G263" s="128" t="s">
        <v>32</v>
      </c>
      <c r="H263" s="128" t="s">
        <v>33</v>
      </c>
      <c r="I263" s="231"/>
    </row>
    <row r="264" spans="1:186" s="52" customFormat="1" x14ac:dyDescent="0.2">
      <c r="B264" s="306"/>
      <c r="C264" s="306"/>
      <c r="D264" s="129"/>
      <c r="E264" s="130"/>
      <c r="F264" s="128"/>
      <c r="G264" s="128"/>
      <c r="H264" s="128"/>
      <c r="I264" s="130"/>
    </row>
    <row r="265" spans="1:186" s="50" customFormat="1" ht="25.5" x14ac:dyDescent="0.2">
      <c r="B265" s="124" t="s">
        <v>34</v>
      </c>
      <c r="C265" s="124"/>
      <c r="D265" s="129"/>
      <c r="E265" s="130" t="s">
        <v>35</v>
      </c>
      <c r="F265" s="128">
        <v>1</v>
      </c>
      <c r="G265" s="128" t="s">
        <v>36</v>
      </c>
      <c r="H265" s="128" t="s">
        <v>13</v>
      </c>
      <c r="I265" s="130"/>
    </row>
    <row r="266" spans="1:186" s="50" customFormat="1" ht="15.75" customHeight="1" x14ac:dyDescent="0.2">
      <c r="B266" s="306"/>
      <c r="C266" s="306"/>
      <c r="D266" s="129"/>
      <c r="E266" s="130"/>
      <c r="F266" s="128"/>
      <c r="G266" s="128"/>
      <c r="H266" s="128"/>
      <c r="I266" s="130"/>
    </row>
    <row r="267" spans="1:186" s="50" customFormat="1" ht="15.75" customHeight="1" x14ac:dyDescent="0.2">
      <c r="B267" s="306" t="s">
        <v>99</v>
      </c>
      <c r="C267" s="306"/>
      <c r="D267" s="129"/>
      <c r="E267" s="130" t="s">
        <v>38</v>
      </c>
      <c r="F267" s="132">
        <v>58300</v>
      </c>
      <c r="G267" s="128" t="s">
        <v>39</v>
      </c>
      <c r="H267" s="128" t="s">
        <v>13</v>
      </c>
      <c r="I267" s="130"/>
    </row>
    <row r="268" spans="1:186" s="50" customFormat="1" ht="15.75" customHeight="1" x14ac:dyDescent="0.2">
      <c r="B268" s="124"/>
      <c r="C268" s="124"/>
      <c r="D268" s="129"/>
      <c r="E268" s="130"/>
      <c r="F268" s="128"/>
      <c r="G268" s="128"/>
      <c r="H268" s="128"/>
      <c r="I268" s="130"/>
    </row>
    <row r="269" spans="1:186" s="50" customFormat="1" ht="14.25" x14ac:dyDescent="0.2">
      <c r="B269" s="306" t="s">
        <v>108</v>
      </c>
      <c r="C269" s="306"/>
      <c r="D269" s="129"/>
      <c r="E269" s="130" t="s">
        <v>109</v>
      </c>
      <c r="F269" s="128">
        <v>0.1</v>
      </c>
      <c r="G269" s="128" t="s">
        <v>5</v>
      </c>
      <c r="H269" s="128" t="s">
        <v>13</v>
      </c>
      <c r="I269" s="130"/>
    </row>
    <row r="270" spans="1:186" s="50" customFormat="1" x14ac:dyDescent="0.2">
      <c r="B270" s="124"/>
      <c r="C270" s="124"/>
      <c r="D270" s="129"/>
      <c r="E270" s="130"/>
      <c r="F270" s="128"/>
      <c r="G270" s="128"/>
      <c r="H270" s="128"/>
      <c r="I270" s="130"/>
    </row>
    <row r="271" spans="1:186" s="52" customFormat="1" x14ac:dyDescent="0.2">
      <c r="B271" s="131"/>
      <c r="C271" s="131"/>
      <c r="D271" s="131"/>
      <c r="E271" s="131"/>
      <c r="F271" s="131"/>
      <c r="G271" s="131"/>
      <c r="H271" s="131"/>
      <c r="I271" s="130"/>
    </row>
    <row r="272" spans="1:186" s="53" customFormat="1" ht="15" x14ac:dyDescent="0.2">
      <c r="A272" s="52"/>
      <c r="B272" s="113" t="s">
        <v>1</v>
      </c>
      <c r="C272" s="113"/>
      <c r="D272" s="113"/>
      <c r="E272" s="133"/>
      <c r="F272" s="133"/>
      <c r="G272" s="133"/>
      <c r="H272" s="133"/>
      <c r="I272" s="174"/>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c r="EY272" s="52"/>
      <c r="EZ272" s="52"/>
      <c r="FA272" s="52"/>
      <c r="FB272" s="52"/>
      <c r="FC272" s="52"/>
      <c r="FD272" s="52"/>
      <c r="FE272" s="52"/>
      <c r="FF272" s="52"/>
      <c r="FG272" s="52"/>
      <c r="FH272" s="52"/>
      <c r="FI272" s="52"/>
      <c r="FJ272" s="52"/>
      <c r="FK272" s="52"/>
      <c r="FL272" s="52"/>
      <c r="FM272" s="52"/>
      <c r="FN272" s="52"/>
      <c r="FO272" s="52"/>
      <c r="FP272" s="52"/>
      <c r="FQ272" s="52"/>
      <c r="FR272" s="52"/>
      <c r="FS272" s="52"/>
      <c r="FT272" s="52"/>
      <c r="FU272" s="52"/>
      <c r="FV272" s="52"/>
      <c r="FW272" s="52"/>
      <c r="FX272" s="52"/>
      <c r="FY272" s="52"/>
      <c r="FZ272" s="52"/>
      <c r="GA272" s="52"/>
      <c r="GB272" s="52"/>
      <c r="GC272" s="52"/>
      <c r="GD272" s="52"/>
    </row>
    <row r="273" spans="1:186" s="53" customFormat="1" x14ac:dyDescent="0.2">
      <c r="A273" s="52"/>
      <c r="B273" s="126"/>
      <c r="C273" s="126"/>
      <c r="D273" s="126"/>
      <c r="E273" s="126"/>
      <c r="F273" s="126"/>
      <c r="G273" s="126"/>
      <c r="H273" s="126"/>
      <c r="I273" s="130"/>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c r="EY273" s="52"/>
      <c r="EZ273" s="52"/>
      <c r="FA273" s="52"/>
      <c r="FB273" s="52"/>
      <c r="FC273" s="52"/>
      <c r="FD273" s="52"/>
      <c r="FE273" s="52"/>
      <c r="FF273" s="52"/>
      <c r="FG273" s="52"/>
      <c r="FH273" s="52"/>
      <c r="FI273" s="52"/>
      <c r="FJ273" s="52"/>
      <c r="FK273" s="52"/>
      <c r="FL273" s="52"/>
      <c r="FM273" s="52"/>
      <c r="FN273" s="52"/>
      <c r="FO273" s="52"/>
      <c r="FP273" s="52"/>
      <c r="FQ273" s="52"/>
      <c r="FR273" s="52"/>
      <c r="FS273" s="52"/>
      <c r="FT273" s="52"/>
      <c r="FU273" s="52"/>
      <c r="FV273" s="52"/>
      <c r="FW273" s="52"/>
      <c r="FX273" s="52"/>
      <c r="FY273" s="52"/>
      <c r="FZ273" s="52"/>
      <c r="GA273" s="52"/>
      <c r="GB273" s="52"/>
      <c r="GC273" s="52"/>
      <c r="GD273" s="52"/>
    </row>
    <row r="274" spans="1:186" s="53" customFormat="1" ht="15" x14ac:dyDescent="0.2">
      <c r="A274" s="52"/>
      <c r="B274" s="134" t="s">
        <v>2</v>
      </c>
      <c r="C274" s="134"/>
      <c r="D274" s="134"/>
      <c r="E274" s="135" t="s">
        <v>4</v>
      </c>
      <c r="F274" s="136" t="s">
        <v>7</v>
      </c>
      <c r="G274" s="136" t="s">
        <v>3</v>
      </c>
      <c r="H274" s="136" t="s">
        <v>11</v>
      </c>
      <c r="I274" s="122" t="s">
        <v>444</v>
      </c>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c r="EY274" s="52"/>
      <c r="EZ274" s="52"/>
      <c r="FA274" s="52"/>
      <c r="FB274" s="52"/>
      <c r="FC274" s="52"/>
      <c r="FD274" s="52"/>
      <c r="FE274" s="52"/>
      <c r="FF274" s="52"/>
      <c r="FG274" s="52"/>
      <c r="FH274" s="52"/>
      <c r="FI274" s="52"/>
      <c r="FJ274" s="52"/>
      <c r="FK274" s="52"/>
      <c r="FL274" s="52"/>
      <c r="FM274" s="52"/>
      <c r="FN274" s="52"/>
      <c r="FO274" s="52"/>
      <c r="FP274" s="52"/>
      <c r="FQ274" s="52"/>
      <c r="FR274" s="52"/>
      <c r="FS274" s="52"/>
      <c r="FT274" s="52"/>
      <c r="FU274" s="52"/>
      <c r="FV274" s="52"/>
      <c r="FW274" s="52"/>
      <c r="FX274" s="52"/>
      <c r="FY274" s="52"/>
      <c r="FZ274" s="52"/>
      <c r="GA274" s="52"/>
      <c r="GB274" s="52"/>
      <c r="GC274" s="52"/>
      <c r="GD274" s="52"/>
    </row>
    <row r="275" spans="1:186" s="53" customFormat="1" x14ac:dyDescent="0.2">
      <c r="A275" s="52"/>
      <c r="B275" s="137"/>
      <c r="C275" s="137"/>
      <c r="D275" s="137"/>
      <c r="E275" s="137"/>
      <c r="F275" s="137"/>
      <c r="G275" s="137"/>
      <c r="H275" s="137"/>
      <c r="I275" s="130"/>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c r="EY275" s="52"/>
      <c r="EZ275" s="52"/>
      <c r="FA275" s="52"/>
      <c r="FB275" s="52"/>
      <c r="FC275" s="52"/>
      <c r="FD275" s="52"/>
      <c r="FE275" s="52"/>
      <c r="FF275" s="52"/>
      <c r="FG275" s="52"/>
      <c r="FH275" s="52"/>
      <c r="FI275" s="52"/>
      <c r="FJ275" s="52"/>
      <c r="FK275" s="52"/>
      <c r="FL275" s="52"/>
      <c r="FM275" s="52"/>
      <c r="FN275" s="52"/>
      <c r="FO275" s="52"/>
      <c r="FP275" s="52"/>
      <c r="FQ275" s="52"/>
      <c r="FR275" s="52"/>
      <c r="FS275" s="52"/>
      <c r="FT275" s="52"/>
      <c r="FU275" s="52"/>
      <c r="FV275" s="52"/>
      <c r="FW275" s="52"/>
      <c r="FX275" s="52"/>
      <c r="FY275" s="52"/>
      <c r="FZ275" s="52"/>
      <c r="GA275" s="52"/>
      <c r="GB275" s="52"/>
      <c r="GC275" s="52"/>
      <c r="GD275" s="52"/>
    </row>
    <row r="276" spans="1:186" s="53" customFormat="1" ht="30" x14ac:dyDescent="0.2">
      <c r="A276" s="52"/>
      <c r="B276" s="306" t="s">
        <v>110</v>
      </c>
      <c r="C276" s="306"/>
      <c r="D276" s="129"/>
      <c r="E276" s="129" t="s">
        <v>50</v>
      </c>
      <c r="F276" s="199" t="str">
        <f>IF(Cform_weight_hosing&gt;0,Nr_horses*Nappl_hosing*Qform_appl_hosing*AREAskin_hosing*Cform_weight_hosing*Frider_hosing*Fraction_soil*0.000000001,"??")</f>
        <v>??</v>
      </c>
      <c r="G276" s="118" t="s">
        <v>22</v>
      </c>
      <c r="H276" s="118" t="s">
        <v>8</v>
      </c>
      <c r="I276" s="140" t="s">
        <v>111</v>
      </c>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row>
    <row r="277" spans="1:186" s="53" customFormat="1" x14ac:dyDescent="0.2">
      <c r="A277" s="52"/>
      <c r="B277" s="124"/>
      <c r="C277" s="124"/>
      <c r="D277" s="129"/>
      <c r="E277" s="129"/>
      <c r="F277" s="129"/>
      <c r="G277" s="118"/>
      <c r="H277" s="118"/>
      <c r="I277" s="124"/>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c r="EY277" s="52"/>
      <c r="EZ277" s="52"/>
      <c r="FA277" s="52"/>
      <c r="FB277" s="52"/>
      <c r="FC277" s="52"/>
      <c r="FD277" s="52"/>
      <c r="FE277" s="52"/>
      <c r="FF277" s="52"/>
      <c r="FG277" s="52"/>
      <c r="FH277" s="52"/>
      <c r="FI277" s="52"/>
      <c r="FJ277" s="52"/>
      <c r="FK277" s="52"/>
      <c r="FL277" s="52"/>
      <c r="FM277" s="52"/>
      <c r="FN277" s="52"/>
      <c r="FO277" s="52"/>
      <c r="FP277" s="52"/>
      <c r="FQ277" s="52"/>
      <c r="FR277" s="52"/>
      <c r="FS277" s="52"/>
      <c r="FT277" s="52"/>
      <c r="FU277" s="52"/>
      <c r="FV277" s="52"/>
      <c r="FW277" s="52"/>
      <c r="FX277" s="52"/>
      <c r="FY277" s="52"/>
      <c r="FZ277" s="52"/>
      <c r="GA277" s="52"/>
      <c r="GB277" s="52"/>
      <c r="GC277" s="52"/>
      <c r="GD277" s="52"/>
    </row>
    <row r="278" spans="1:186" s="52" customFormat="1" x14ac:dyDescent="0.2">
      <c r="B278" s="306"/>
      <c r="C278" s="306"/>
      <c r="D278" s="124"/>
      <c r="E278" s="129"/>
      <c r="F278" s="129"/>
      <c r="G278" s="129"/>
      <c r="H278" s="129"/>
      <c r="I278" s="124"/>
    </row>
    <row r="279" spans="1:186" s="30" customFormat="1" x14ac:dyDescent="0.2">
      <c r="G279" s="40"/>
      <c r="H279" s="40"/>
      <c r="I279" s="31"/>
    </row>
    <row r="280" spans="1:186" s="30" customFormat="1" x14ac:dyDescent="0.2">
      <c r="B280" s="141" t="s">
        <v>12</v>
      </c>
      <c r="C280" s="141"/>
      <c r="F280" s="143"/>
      <c r="G280" s="144"/>
      <c r="H280" s="40"/>
      <c r="I280" s="31"/>
    </row>
    <row r="281" spans="1:186" s="30" customFormat="1" x14ac:dyDescent="0.2">
      <c r="E281" s="31"/>
    </row>
    <row r="282" spans="1:186" s="30" customFormat="1" x14ac:dyDescent="0.2">
      <c r="E282" s="31"/>
    </row>
    <row r="283" spans="1:186" s="30" customFormat="1" x14ac:dyDescent="0.2">
      <c r="E283" s="31"/>
    </row>
    <row r="284" spans="1:186" s="30" customFormat="1" x14ac:dyDescent="0.2">
      <c r="E284" s="31"/>
    </row>
    <row r="285" spans="1:186" s="30" customFormat="1" x14ac:dyDescent="0.2">
      <c r="E285" s="31"/>
    </row>
    <row r="286" spans="1:186" s="30" customFormat="1" x14ac:dyDescent="0.2">
      <c r="E286" s="31"/>
    </row>
    <row r="287" spans="1:186" s="30" customFormat="1" x14ac:dyDescent="0.2">
      <c r="E287" s="31"/>
    </row>
    <row r="288" spans="1:186" s="30" customFormat="1" x14ac:dyDescent="0.2">
      <c r="E288" s="31"/>
    </row>
    <row r="289" spans="5:5" s="30" customFormat="1" x14ac:dyDescent="0.2">
      <c r="E289" s="31"/>
    </row>
    <row r="290" spans="5:5" s="30" customFormat="1" x14ac:dyDescent="0.2">
      <c r="E290" s="31"/>
    </row>
    <row r="291" spans="5:5" s="30" customFormat="1" x14ac:dyDescent="0.2">
      <c r="E291" s="31"/>
    </row>
    <row r="292" spans="5:5" s="30" customFormat="1" x14ac:dyDescent="0.2">
      <c r="E292" s="31"/>
    </row>
    <row r="293" spans="5:5" s="30" customFormat="1" x14ac:dyDescent="0.2">
      <c r="E293" s="31"/>
    </row>
    <row r="294" spans="5:5" s="30" customFormat="1" x14ac:dyDescent="0.2">
      <c r="E294" s="31"/>
    </row>
    <row r="295" spans="5:5" s="30" customFormat="1" x14ac:dyDescent="0.2">
      <c r="E295" s="31"/>
    </row>
    <row r="296" spans="5:5" s="30" customFormat="1" x14ac:dyDescent="0.2">
      <c r="E296" s="31"/>
    </row>
    <row r="297" spans="5:5" s="30" customFormat="1" x14ac:dyDescent="0.2">
      <c r="E297" s="31"/>
    </row>
    <row r="298" spans="5:5" s="30" customFormat="1" x14ac:dyDescent="0.2">
      <c r="E298" s="31"/>
    </row>
    <row r="299" spans="5:5" s="30" customFormat="1" x14ac:dyDescent="0.2">
      <c r="E299" s="31"/>
    </row>
    <row r="300" spans="5:5" s="30" customFormat="1" x14ac:dyDescent="0.2">
      <c r="E300" s="31"/>
    </row>
    <row r="301" spans="5:5" s="30" customFormat="1" x14ac:dyDescent="0.2">
      <c r="E301" s="31"/>
    </row>
    <row r="302" spans="5:5" s="30" customFormat="1" x14ac:dyDescent="0.2">
      <c r="E302" s="31"/>
    </row>
    <row r="303" spans="5:5" s="30" customFormat="1" x14ac:dyDescent="0.2">
      <c r="E303" s="31"/>
    </row>
    <row r="304" spans="5:5" s="30" customFormat="1" x14ac:dyDescent="0.2">
      <c r="E304" s="31"/>
    </row>
    <row r="305" spans="5:5" s="30" customFormat="1" x14ac:dyDescent="0.2">
      <c r="E305" s="31"/>
    </row>
    <row r="306" spans="5:5" s="30" customFormat="1" x14ac:dyDescent="0.2">
      <c r="E306" s="31"/>
    </row>
    <row r="307" spans="5:5" s="30" customFormat="1" x14ac:dyDescent="0.2">
      <c r="E307" s="31"/>
    </row>
    <row r="308" spans="5:5" s="30" customFormat="1" x14ac:dyDescent="0.2">
      <c r="E308" s="31"/>
    </row>
    <row r="309" spans="5:5" s="30" customFormat="1" x14ac:dyDescent="0.2">
      <c r="E309" s="31"/>
    </row>
    <row r="310" spans="5:5" s="30" customFormat="1" x14ac:dyDescent="0.2">
      <c r="E310" s="31"/>
    </row>
    <row r="311" spans="5:5" s="30" customFormat="1" x14ac:dyDescent="0.2">
      <c r="E311" s="31"/>
    </row>
    <row r="312" spans="5:5" s="30" customFormat="1" x14ac:dyDescent="0.2">
      <c r="E312" s="31"/>
    </row>
    <row r="313" spans="5:5" s="30" customFormat="1" x14ac:dyDescent="0.2">
      <c r="E313" s="31"/>
    </row>
    <row r="314" spans="5:5" s="30" customFormat="1" x14ac:dyDescent="0.2">
      <c r="E314" s="31"/>
    </row>
    <row r="315" spans="5:5" s="30" customFormat="1" x14ac:dyDescent="0.2">
      <c r="E315" s="31"/>
    </row>
    <row r="316" spans="5:5" s="30" customFormat="1" x14ac:dyDescent="0.2">
      <c r="E316" s="31"/>
    </row>
    <row r="317" spans="5:5" s="30" customFormat="1" x14ac:dyDescent="0.2">
      <c r="E317" s="31"/>
    </row>
    <row r="318" spans="5:5" s="30" customFormat="1" x14ac:dyDescent="0.2">
      <c r="E318" s="31"/>
    </row>
    <row r="319" spans="5:5" s="30" customFormat="1" x14ac:dyDescent="0.2">
      <c r="E319" s="31"/>
    </row>
    <row r="320" spans="5:5" s="30" customFormat="1" x14ac:dyDescent="0.2">
      <c r="E320" s="31"/>
    </row>
    <row r="321" spans="5:5" s="30" customFormat="1" x14ac:dyDescent="0.2">
      <c r="E321" s="31"/>
    </row>
    <row r="322" spans="5:5" s="30" customFormat="1" x14ac:dyDescent="0.2">
      <c r="E322" s="31"/>
    </row>
    <row r="323" spans="5:5" s="30" customFormat="1" x14ac:dyDescent="0.2">
      <c r="E323" s="31"/>
    </row>
    <row r="324" spans="5:5" s="30" customFormat="1" x14ac:dyDescent="0.2">
      <c r="E324" s="31"/>
    </row>
    <row r="325" spans="5:5" s="30" customFormat="1" x14ac:dyDescent="0.2">
      <c r="E325" s="31"/>
    </row>
    <row r="326" spans="5:5" s="30" customFormat="1" x14ac:dyDescent="0.2">
      <c r="E326" s="31"/>
    </row>
    <row r="327" spans="5:5" s="30" customFormat="1" x14ac:dyDescent="0.2">
      <c r="E327" s="31"/>
    </row>
    <row r="328" spans="5:5" s="30" customFormat="1" x14ac:dyDescent="0.2">
      <c r="E328" s="31"/>
    </row>
    <row r="329" spans="5:5" s="30" customFormat="1" x14ac:dyDescent="0.2">
      <c r="E329" s="31"/>
    </row>
    <row r="330" spans="5:5" s="30" customFormat="1" x14ac:dyDescent="0.2">
      <c r="E330" s="31"/>
    </row>
    <row r="331" spans="5:5" s="30" customFormat="1" x14ac:dyDescent="0.2">
      <c r="E331" s="31"/>
    </row>
    <row r="332" spans="5:5" s="30" customFormat="1" x14ac:dyDescent="0.2">
      <c r="E332" s="31"/>
    </row>
    <row r="333" spans="5:5" s="30" customFormat="1" x14ac:dyDescent="0.2">
      <c r="E333" s="31"/>
    </row>
    <row r="334" spans="5:5" s="30" customFormat="1" x14ac:dyDescent="0.2">
      <c r="E334" s="31"/>
    </row>
    <row r="335" spans="5:5" s="30" customFormat="1" x14ac:dyDescent="0.2">
      <c r="E335" s="31"/>
    </row>
    <row r="336" spans="5:5" s="30" customFormat="1" x14ac:dyDescent="0.2">
      <c r="E336" s="31"/>
    </row>
    <row r="337" spans="5:5" s="30" customFormat="1" x14ac:dyDescent="0.2">
      <c r="E337" s="31"/>
    </row>
    <row r="338" spans="5:5" s="30" customFormat="1" x14ac:dyDescent="0.2">
      <c r="E338" s="31"/>
    </row>
    <row r="339" spans="5:5" s="30" customFormat="1" x14ac:dyDescent="0.2">
      <c r="E339" s="31"/>
    </row>
    <row r="340" spans="5:5" s="30" customFormat="1" x14ac:dyDescent="0.2">
      <c r="E340" s="31"/>
    </row>
    <row r="341" spans="5:5" s="30" customFormat="1" x14ac:dyDescent="0.2">
      <c r="E341" s="31"/>
    </row>
    <row r="342" spans="5:5" s="30" customFormat="1" x14ac:dyDescent="0.2">
      <c r="E342" s="31"/>
    </row>
    <row r="343" spans="5:5" s="30" customFormat="1" x14ac:dyDescent="0.2">
      <c r="E343" s="31"/>
    </row>
    <row r="344" spans="5:5" s="30" customFormat="1" x14ac:dyDescent="0.2">
      <c r="E344" s="31"/>
    </row>
    <row r="345" spans="5:5" s="30" customFormat="1" x14ac:dyDescent="0.2">
      <c r="E345" s="31"/>
    </row>
  </sheetData>
  <sheetProtection password="CDAE" sheet="1" objects="1" scenarios="1" formatCells="0" formatColumns="0" formatRows="0"/>
  <mergeCells count="74">
    <mergeCell ref="B84:I84"/>
    <mergeCell ref="B126:I126"/>
    <mergeCell ref="B210:I210"/>
    <mergeCell ref="B247:I247"/>
    <mergeCell ref="B16:I16"/>
    <mergeCell ref="B170:I170"/>
    <mergeCell ref="B228:C228"/>
    <mergeCell ref="B232:C232"/>
    <mergeCell ref="B109:C109"/>
    <mergeCell ref="B110:C110"/>
    <mergeCell ref="B136:I136"/>
    <mergeCell ref="B142:C142"/>
    <mergeCell ref="B148:C148"/>
    <mergeCell ref="B224:C224"/>
    <mergeCell ref="B226:C226"/>
    <mergeCell ref="B171:I171"/>
    <mergeCell ref="B9:I9"/>
    <mergeCell ref="B10:I10"/>
    <mergeCell ref="B11:I11"/>
    <mergeCell ref="B15:I15"/>
    <mergeCell ref="B12:I12"/>
    <mergeCell ref="B177:C177"/>
    <mergeCell ref="B179:C179"/>
    <mergeCell ref="B181:C181"/>
    <mergeCell ref="B182:C182"/>
    <mergeCell ref="B183:C183"/>
    <mergeCell ref="B241:C241"/>
    <mergeCell ref="B230:C230"/>
    <mergeCell ref="B34:I34"/>
    <mergeCell ref="B144:C144"/>
    <mergeCell ref="B20:I20"/>
    <mergeCell ref="B71:C71"/>
    <mergeCell ref="B119:C119"/>
    <mergeCell ref="B98:C98"/>
    <mergeCell ref="B102:C102"/>
    <mergeCell ref="B108:C108"/>
    <mergeCell ref="B117:C117"/>
    <mergeCell ref="B33:I33"/>
    <mergeCell ref="B69:C69"/>
    <mergeCell ref="B220:C220"/>
    <mergeCell ref="B222:C222"/>
    <mergeCell ref="B239:C239"/>
    <mergeCell ref="B278:C278"/>
    <mergeCell ref="B263:C263"/>
    <mergeCell ref="B267:C267"/>
    <mergeCell ref="B269:C269"/>
    <mergeCell ref="B257:C257"/>
    <mergeCell ref="B261:C261"/>
    <mergeCell ref="B262:C262"/>
    <mergeCell ref="B264:C264"/>
    <mergeCell ref="B266:C266"/>
    <mergeCell ref="B276:C276"/>
    <mergeCell ref="B23:I23"/>
    <mergeCell ref="B146:C146"/>
    <mergeCell ref="B159:C159"/>
    <mergeCell ref="B161:C161"/>
    <mergeCell ref="B73:C73"/>
    <mergeCell ref="B75:C75"/>
    <mergeCell ref="B42:C42"/>
    <mergeCell ref="B100:C100"/>
    <mergeCell ref="B103:C103"/>
    <mergeCell ref="B104:C104"/>
    <mergeCell ref="B105:C105"/>
    <mergeCell ref="B106:C106"/>
    <mergeCell ref="B107:C107"/>
    <mergeCell ref="B150:C150"/>
    <mergeCell ref="B25:I25"/>
    <mergeCell ref="B27:I27"/>
    <mergeCell ref="B202:C202"/>
    <mergeCell ref="B186:C186"/>
    <mergeCell ref="B187:C187"/>
    <mergeCell ref="B196:C196"/>
    <mergeCell ref="B198:C198"/>
    <mergeCell ref="B200:C200"/>
  </mergeCells>
  <dataValidations count="2">
    <dataValidation type="list" allowBlank="1" showInputMessage="1" showErrorMessage="1" sqref="C40">
      <formula1>AnimalSpecies</formula1>
    </dataValidation>
    <dataValidation type="list" allowBlank="1" showInputMessage="1" showErrorMessage="1" sqref="C152">
      <formula1>CatsDogs</formula1>
    </dataValidation>
  </dataValidations>
  <hyperlinks>
    <hyperlink ref="B9:I9" location="'PT19-application on animal skin'!Emissions_during_application__ESD_§_3.2.4.1__p.34" display="Emissions during application (ESD § 3.2.4.1, p.34)"/>
    <hyperlink ref="B10:I10" location="'PT19-application on animal skin'!A__Direct_emissions_to_soil__ESD_Table_3_10__p.36___Table_3_11__p.37" display="      A) Direct emissions to soil (ESD Table 3-10, p.36 &amp; Table 3-11, p.37)"/>
    <hyperlink ref="B11:I11" location="'PT19-application on animal skin'!B__Emissions_to_paved_ground_and_discharge_to_STPs_or_surface_water_bodies__ESD_Table_3_12__p.39___Table_3_13__p.40" display="      B) Emissions to paved ground and discharge to STPs or surface water bodies (ESD Table 3-12, p.39 &amp; Table 3-13, p.40)"/>
    <hyperlink ref="B12:I12" location="'PT19-application on animal skin'!C__Indoor_applications_on_cats_and_dogs__emissions_to_STPs__ESD_p.40___Table_3_16__p.48___Table_3_18__p.50" display="      C) Indoor applications on cats and dogs: emissions to STPs (ESD p.40 &amp; Table 3-16, p.48 &amp; Table 3-18, p.50)"/>
    <hyperlink ref="B15:I15" location="'PT19-application on animal skin'!Emissions_through_rolling_of_horses__ESD_§_3.2.4.2__p.40__Table_3_14__p.42" display="Emissions through rolling of horses (ESD § 3.2.4.2, p.40; Table 3-14, p.42)"/>
    <hyperlink ref="B16:I16" location="'PT19-application on animal skin'!Emissions_due_to_hosing_of_horses__ESD_§_3.2.4.3__p.42__Table_3_15__p.43" display="Emissions due to hosing of horses (ESD § 3.2.4.3, p.42; Table 3-15, p.43)"/>
    <hyperlink ref="B13:I13" location="'PT19-application on animal skin'!_1._Emission_scenario_for_calculating_the_release_to_wastewater_from_surface_spray_repellents_used_indoors___application_step" display="          1. Emission scenario for calculating the release to wastewater from surface spray repellents used indoors - application step"/>
    <hyperlink ref="B14:I14" location="'PT19-application on animal skin'!_2._Emission_scenario_for_calculating_the_release_to_wastewater_from_surface_spray_repellents_used_indoors___cleaning_step" display="          2. Emission scenario for calculating the release to wastewater from surface spray repellents used indoors - cleaning step"/>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440"/>
  <sheetViews>
    <sheetView topLeftCell="A157" zoomScaleNormal="100" workbookViewId="0"/>
  </sheetViews>
  <sheetFormatPr defaultColWidth="8.75" defaultRowHeight="12.75" x14ac:dyDescent="0.2"/>
  <cols>
    <col min="1" max="1" width="1.625" style="52" customWidth="1"/>
    <col min="2" max="2" width="15.625" style="53" customWidth="1"/>
    <col min="3" max="3" width="25.625" style="53" customWidth="1"/>
    <col min="4" max="4" width="1.625" style="53" customWidth="1"/>
    <col min="5" max="5" width="15.625" style="197" customWidth="1"/>
    <col min="6" max="6" width="1.625" style="197" customWidth="1"/>
    <col min="7" max="7" width="15.625" style="53" customWidth="1"/>
    <col min="8" max="9" width="10.625" style="53" customWidth="1"/>
    <col min="10" max="10" width="55.625" style="53" customWidth="1"/>
    <col min="11" max="13" width="15.625" style="52" customWidth="1"/>
    <col min="14" max="62" width="8.75" style="52"/>
    <col min="63" max="16384" width="8.75" style="53"/>
  </cols>
  <sheetData>
    <row r="1" spans="1:102" s="52" customFormat="1" x14ac:dyDescent="0.2">
      <c r="E1" s="176"/>
      <c r="F1" s="176"/>
    </row>
    <row r="2" spans="1:102" ht="20.25" x14ac:dyDescent="0.2">
      <c r="B2" s="161" t="s">
        <v>25</v>
      </c>
      <c r="C2" s="162"/>
      <c r="D2" s="162"/>
      <c r="E2" s="163"/>
      <c r="F2" s="163"/>
      <c r="G2" s="50"/>
      <c r="H2" s="50"/>
      <c r="I2" s="50"/>
      <c r="J2" s="50"/>
      <c r="K2" s="50"/>
      <c r="L2" s="50"/>
      <c r="M2" s="50"/>
      <c r="N2" s="50"/>
    </row>
    <row r="3" spans="1:102" ht="14.25" x14ac:dyDescent="0.2">
      <c r="B3" s="241"/>
      <c r="C3" s="165"/>
      <c r="D3" s="165"/>
      <c r="E3" s="166"/>
      <c r="F3" s="166"/>
      <c r="G3" s="50"/>
      <c r="H3" s="50"/>
      <c r="I3" s="50"/>
      <c r="J3" s="50"/>
      <c r="K3" s="50"/>
      <c r="L3" s="50"/>
      <c r="M3" s="50"/>
      <c r="N3" s="50"/>
    </row>
    <row r="4" spans="1:102" ht="15" x14ac:dyDescent="0.2">
      <c r="B4" s="241"/>
      <c r="C4" s="242"/>
      <c r="D4" s="242"/>
      <c r="E4" s="243"/>
      <c r="F4" s="243"/>
      <c r="G4" s="50"/>
      <c r="H4" s="50"/>
      <c r="I4" s="50"/>
      <c r="J4" s="50"/>
      <c r="K4" s="50"/>
      <c r="L4" s="50"/>
      <c r="M4" s="50"/>
      <c r="N4" s="50"/>
    </row>
    <row r="5" spans="1:102" ht="18" x14ac:dyDescent="0.2">
      <c r="B5" s="88" t="s">
        <v>478</v>
      </c>
      <c r="C5" s="90"/>
      <c r="D5" s="90"/>
      <c r="E5" s="91"/>
      <c r="F5" s="91"/>
      <c r="G5" s="167"/>
      <c r="H5" s="167"/>
      <c r="I5" s="167"/>
      <c r="J5" s="168"/>
      <c r="K5" s="50"/>
      <c r="L5" s="50"/>
      <c r="M5" s="50"/>
      <c r="N5" s="50"/>
    </row>
    <row r="6" spans="1:102" ht="15.75" thickBot="1" x14ac:dyDescent="0.25">
      <c r="A6" s="50"/>
      <c r="B6" s="51"/>
      <c r="C6" s="51"/>
      <c r="D6" s="51"/>
      <c r="E6" s="51"/>
      <c r="F6" s="51"/>
      <c r="G6" s="51"/>
      <c r="H6" s="51"/>
      <c r="I6" s="51"/>
      <c r="J6" s="51"/>
      <c r="K6" s="50"/>
      <c r="L6" s="50"/>
      <c r="M6" s="50"/>
      <c r="N6" s="50"/>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row>
    <row r="7" spans="1:102" ht="14.25" x14ac:dyDescent="0.2">
      <c r="A7" s="50"/>
      <c r="B7" s="54" t="s">
        <v>520</v>
      </c>
      <c r="C7" s="55"/>
      <c r="D7" s="55"/>
      <c r="E7" s="55"/>
      <c r="F7" s="55"/>
      <c r="G7" s="55"/>
      <c r="H7" s="55"/>
      <c r="I7" s="55"/>
      <c r="J7" s="56"/>
      <c r="K7" s="50"/>
      <c r="L7" s="57"/>
      <c r="M7" s="50"/>
      <c r="N7" s="50"/>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row>
    <row r="8" spans="1:102" ht="14.25" x14ac:dyDescent="0.2">
      <c r="A8" s="50"/>
      <c r="B8" s="294"/>
      <c r="C8" s="50"/>
      <c r="D8" s="50"/>
      <c r="E8" s="50"/>
      <c r="F8" s="50"/>
      <c r="G8" s="50"/>
      <c r="H8" s="50"/>
      <c r="I8" s="50"/>
      <c r="J8" s="295"/>
      <c r="K8" s="50"/>
      <c r="L8" s="57"/>
      <c r="M8" s="50"/>
      <c r="N8" s="50"/>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row>
    <row r="9" spans="1:102" s="70" customFormat="1" ht="24.95" customHeight="1" x14ac:dyDescent="0.2">
      <c r="A9" s="67"/>
      <c r="B9" s="308" t="s">
        <v>479</v>
      </c>
      <c r="C9" s="309"/>
      <c r="D9" s="309"/>
      <c r="E9" s="309"/>
      <c r="F9" s="309"/>
      <c r="G9" s="309"/>
      <c r="H9" s="309"/>
      <c r="I9" s="309"/>
      <c r="J9" s="239"/>
      <c r="K9" s="67"/>
      <c r="L9" s="67"/>
      <c r="M9" s="67"/>
      <c r="N9" s="67"/>
    </row>
    <row r="10" spans="1:102" s="70" customFormat="1" ht="20.100000000000001" customHeight="1" x14ac:dyDescent="0.2">
      <c r="A10" s="67"/>
      <c r="B10" s="311" t="s">
        <v>530</v>
      </c>
      <c r="C10" s="312"/>
      <c r="D10" s="312"/>
      <c r="E10" s="312"/>
      <c r="F10" s="312"/>
      <c r="G10" s="312"/>
      <c r="H10" s="312"/>
      <c r="I10" s="312"/>
      <c r="J10" s="239"/>
      <c r="K10" s="67"/>
      <c r="L10" s="67"/>
      <c r="M10" s="67"/>
      <c r="N10" s="67"/>
    </row>
    <row r="11" spans="1:102" s="70" customFormat="1" ht="20.100000000000001" customHeight="1" x14ac:dyDescent="0.2">
      <c r="A11" s="67"/>
      <c r="B11" s="311" t="s">
        <v>531</v>
      </c>
      <c r="C11" s="312"/>
      <c r="D11" s="312"/>
      <c r="E11" s="312"/>
      <c r="F11" s="312"/>
      <c r="G11" s="312"/>
      <c r="H11" s="312"/>
      <c r="I11" s="312"/>
      <c r="J11" s="239"/>
      <c r="K11" s="67"/>
      <c r="L11" s="67"/>
      <c r="M11" s="67"/>
      <c r="N11" s="67"/>
    </row>
    <row r="12" spans="1:102" s="70" customFormat="1" ht="20.100000000000001" customHeight="1" x14ac:dyDescent="0.2">
      <c r="A12" s="67"/>
      <c r="B12" s="322" t="s">
        <v>534</v>
      </c>
      <c r="C12" s="323"/>
      <c r="D12" s="323"/>
      <c r="E12" s="323"/>
      <c r="F12" s="323"/>
      <c r="G12" s="323"/>
      <c r="H12" s="323"/>
      <c r="I12" s="323"/>
      <c r="J12" s="324"/>
      <c r="K12" s="67"/>
      <c r="L12" s="67"/>
      <c r="M12" s="67"/>
      <c r="N12" s="67"/>
    </row>
    <row r="13" spans="1:102" s="70" customFormat="1" ht="20.100000000000001" customHeight="1" x14ac:dyDescent="0.2">
      <c r="A13" s="67"/>
      <c r="B13" s="322" t="s">
        <v>535</v>
      </c>
      <c r="C13" s="323"/>
      <c r="D13" s="323"/>
      <c r="E13" s="323"/>
      <c r="F13" s="323"/>
      <c r="G13" s="323"/>
      <c r="H13" s="323"/>
      <c r="I13" s="323"/>
      <c r="J13" s="324"/>
      <c r="K13" s="67"/>
      <c r="L13" s="67"/>
      <c r="M13" s="67"/>
      <c r="N13" s="67"/>
    </row>
    <row r="14" spans="1:102" s="70" customFormat="1" ht="20.100000000000001" customHeight="1" x14ac:dyDescent="0.2">
      <c r="A14" s="67"/>
      <c r="B14" s="322" t="s">
        <v>536</v>
      </c>
      <c r="C14" s="323"/>
      <c r="D14" s="323"/>
      <c r="E14" s="323"/>
      <c r="F14" s="323"/>
      <c r="G14" s="323"/>
      <c r="H14" s="323"/>
      <c r="I14" s="323"/>
      <c r="J14" s="324"/>
      <c r="K14" s="67"/>
      <c r="L14" s="67"/>
      <c r="M14" s="67"/>
      <c r="N14" s="67"/>
    </row>
    <row r="15" spans="1:102" s="70" customFormat="1" ht="20.100000000000001" customHeight="1" x14ac:dyDescent="0.2">
      <c r="A15" s="67"/>
      <c r="B15" s="322" t="s">
        <v>537</v>
      </c>
      <c r="C15" s="323"/>
      <c r="D15" s="323"/>
      <c r="E15" s="323"/>
      <c r="F15" s="323"/>
      <c r="G15" s="323"/>
      <c r="H15" s="323"/>
      <c r="I15" s="323"/>
      <c r="J15" s="324"/>
      <c r="K15" s="67"/>
      <c r="L15" s="67"/>
      <c r="M15" s="67"/>
      <c r="N15" s="67"/>
    </row>
    <row r="16" spans="1:102" s="70" customFormat="1" ht="24.95" customHeight="1" x14ac:dyDescent="0.2">
      <c r="A16" s="67"/>
      <c r="B16" s="308" t="s">
        <v>497</v>
      </c>
      <c r="C16" s="309"/>
      <c r="D16" s="309"/>
      <c r="E16" s="309"/>
      <c r="F16" s="309"/>
      <c r="G16" s="309"/>
      <c r="H16" s="309"/>
      <c r="I16" s="309"/>
      <c r="J16" s="239"/>
      <c r="K16" s="67"/>
      <c r="L16" s="67"/>
      <c r="M16" s="67"/>
      <c r="N16" s="67"/>
    </row>
    <row r="17" spans="1:67" s="70" customFormat="1" ht="24.95" customHeight="1" x14ac:dyDescent="0.2">
      <c r="A17" s="67"/>
      <c r="B17" s="311" t="s">
        <v>532</v>
      </c>
      <c r="C17" s="312"/>
      <c r="D17" s="312"/>
      <c r="E17" s="312"/>
      <c r="F17" s="312"/>
      <c r="G17" s="312"/>
      <c r="H17" s="312"/>
      <c r="I17" s="312"/>
      <c r="J17" s="239"/>
      <c r="K17" s="67"/>
      <c r="L17" s="67"/>
      <c r="M17" s="67"/>
      <c r="N17" s="67"/>
    </row>
    <row r="18" spans="1:67" s="70" customFormat="1" ht="24.95" customHeight="1" x14ac:dyDescent="0.2">
      <c r="A18" s="67"/>
      <c r="B18" s="311" t="s">
        <v>533</v>
      </c>
      <c r="C18" s="312"/>
      <c r="D18" s="312"/>
      <c r="E18" s="312"/>
      <c r="F18" s="312"/>
      <c r="G18" s="312"/>
      <c r="H18" s="312"/>
      <c r="I18" s="312"/>
      <c r="J18" s="239"/>
      <c r="K18" s="67"/>
      <c r="L18" s="67"/>
      <c r="M18" s="67"/>
      <c r="N18" s="67"/>
    </row>
    <row r="19" spans="1:67" s="70" customFormat="1" ht="13.5" thickBot="1" x14ac:dyDescent="0.25">
      <c r="A19" s="67"/>
      <c r="B19" s="76"/>
      <c r="C19" s="77"/>
      <c r="D19" s="77"/>
      <c r="E19" s="77"/>
      <c r="F19" s="77"/>
      <c r="G19" s="77"/>
      <c r="H19" s="77"/>
      <c r="I19" s="77"/>
      <c r="J19" s="240"/>
      <c r="K19" s="67"/>
      <c r="L19" s="67"/>
      <c r="M19" s="67"/>
      <c r="N19" s="67"/>
    </row>
    <row r="20" spans="1:67" s="70" customFormat="1" x14ac:dyDescent="0.2">
      <c r="A20" s="67"/>
      <c r="B20" s="67"/>
      <c r="C20" s="67"/>
      <c r="D20" s="67"/>
      <c r="E20" s="67"/>
      <c r="F20" s="67"/>
      <c r="G20" s="67"/>
      <c r="H20" s="67"/>
      <c r="I20" s="67"/>
      <c r="J20" s="72"/>
      <c r="K20" s="67"/>
      <c r="L20" s="67"/>
      <c r="M20" s="67"/>
      <c r="N20" s="67"/>
    </row>
    <row r="21" spans="1:67" s="248" customFormat="1" ht="14.25" x14ac:dyDescent="0.2">
      <c r="A21" s="70"/>
      <c r="B21" s="244" t="s">
        <v>518</v>
      </c>
      <c r="C21" s="245"/>
      <c r="D21" s="245"/>
      <c r="E21" s="246"/>
      <c r="F21" s="246"/>
      <c r="G21" s="247"/>
      <c r="H21" s="247"/>
      <c r="I21" s="247"/>
      <c r="J21" s="247"/>
      <c r="K21" s="67"/>
      <c r="L21" s="67"/>
      <c r="M21" s="67"/>
      <c r="N21" s="67"/>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row>
    <row r="22" spans="1:67" s="52" customFormat="1" ht="30.75" customHeight="1" x14ac:dyDescent="0.2">
      <c r="B22" s="315" t="s">
        <v>519</v>
      </c>
      <c r="C22" s="315"/>
      <c r="D22" s="315"/>
      <c r="E22" s="315"/>
      <c r="F22" s="315"/>
      <c r="G22" s="315"/>
      <c r="H22" s="315"/>
      <c r="I22" s="315"/>
      <c r="J22" s="315"/>
      <c r="K22" s="98"/>
      <c r="L22" s="98"/>
      <c r="M22" s="98"/>
    </row>
    <row r="23" spans="1:67" s="59" customFormat="1" x14ac:dyDescent="0.2">
      <c r="B23" s="65"/>
      <c r="C23" s="65"/>
      <c r="D23" s="65"/>
      <c r="E23" s="65"/>
      <c r="F23" s="65"/>
      <c r="G23" s="65"/>
      <c r="H23" s="65"/>
      <c r="I23" s="65"/>
      <c r="J23" s="65"/>
      <c r="K23" s="98"/>
      <c r="L23" s="98"/>
      <c r="M23" s="98"/>
    </row>
    <row r="24" spans="1:67" ht="18" x14ac:dyDescent="0.2">
      <c r="B24" s="317" t="s">
        <v>479</v>
      </c>
      <c r="C24" s="317"/>
      <c r="D24" s="317"/>
      <c r="E24" s="317"/>
      <c r="F24" s="317"/>
      <c r="G24" s="317"/>
      <c r="H24" s="317"/>
      <c r="I24" s="317"/>
      <c r="J24" s="317"/>
      <c r="K24" s="50"/>
      <c r="L24" s="50"/>
      <c r="BI24" s="53"/>
      <c r="BJ24" s="53"/>
    </row>
    <row r="25" spans="1:67" s="52" customFormat="1" x14ac:dyDescent="0.2">
      <c r="B25" s="249"/>
      <c r="H25" s="180"/>
      <c r="I25" s="70"/>
      <c r="J25" s="176"/>
    </row>
    <row r="26" spans="1:67" ht="15" x14ac:dyDescent="0.2">
      <c r="B26" s="318" t="s">
        <v>480</v>
      </c>
      <c r="C26" s="318"/>
      <c r="D26" s="318"/>
      <c r="E26" s="318"/>
      <c r="F26" s="318"/>
      <c r="G26" s="318"/>
      <c r="H26" s="318"/>
      <c r="I26" s="318"/>
      <c r="J26" s="318"/>
      <c r="K26" s="50"/>
      <c r="L26" s="50"/>
      <c r="BI26" s="53"/>
      <c r="BJ26" s="53"/>
    </row>
    <row r="27" spans="1:67" x14ac:dyDescent="0.2">
      <c r="B27" s="248"/>
      <c r="C27" s="171"/>
      <c r="D27" s="171"/>
      <c r="E27" s="58"/>
      <c r="F27" s="58"/>
      <c r="G27" s="58"/>
      <c r="H27" s="58"/>
      <c r="I27" s="58"/>
      <c r="J27" s="61"/>
      <c r="AU27" s="53"/>
      <c r="AV27" s="53"/>
      <c r="AW27" s="53"/>
      <c r="AX27" s="53"/>
      <c r="AY27" s="53"/>
      <c r="AZ27" s="53"/>
      <c r="BA27" s="53"/>
      <c r="BB27" s="53"/>
      <c r="BC27" s="53"/>
      <c r="BD27" s="53"/>
      <c r="BE27" s="53"/>
      <c r="BF27" s="53"/>
      <c r="BG27" s="53"/>
      <c r="BH27" s="53"/>
      <c r="BI27" s="53"/>
      <c r="BJ27" s="53"/>
    </row>
    <row r="28" spans="1:67" x14ac:dyDescent="0.2">
      <c r="B28" s="171" t="s">
        <v>19</v>
      </c>
      <c r="C28" s="171"/>
      <c r="D28" s="171"/>
      <c r="E28" s="58"/>
      <c r="F28" s="58"/>
      <c r="G28" s="58"/>
      <c r="H28" s="58"/>
      <c r="I28" s="58"/>
      <c r="J28" s="61"/>
      <c r="AU28" s="53"/>
      <c r="AV28" s="53"/>
      <c r="AW28" s="53"/>
      <c r="AX28" s="53"/>
      <c r="AY28" s="53"/>
      <c r="AZ28" s="53"/>
      <c r="BA28" s="53"/>
      <c r="BB28" s="53"/>
      <c r="BC28" s="53"/>
      <c r="BD28" s="53"/>
      <c r="BE28" s="53"/>
      <c r="BF28" s="53"/>
      <c r="BG28" s="53"/>
      <c r="BH28" s="53"/>
      <c r="BI28" s="53"/>
      <c r="BJ28" s="53"/>
    </row>
    <row r="29" spans="1:67" x14ac:dyDescent="0.2">
      <c r="B29" s="67" t="s">
        <v>333</v>
      </c>
      <c r="C29" s="172"/>
      <c r="D29" s="172"/>
      <c r="E29" s="67"/>
      <c r="F29" s="67"/>
      <c r="G29" s="67"/>
      <c r="H29" s="67"/>
      <c r="I29" s="67"/>
      <c r="J29" s="72"/>
      <c r="AU29" s="53"/>
      <c r="AV29" s="53"/>
      <c r="AW29" s="53"/>
      <c r="AX29" s="53"/>
      <c r="AY29" s="53"/>
      <c r="AZ29" s="53"/>
      <c r="BA29" s="53"/>
      <c r="BB29" s="53"/>
      <c r="BC29" s="53"/>
      <c r="BD29" s="53"/>
      <c r="BE29" s="53"/>
      <c r="BF29" s="53"/>
      <c r="BG29" s="53"/>
      <c r="BH29" s="53"/>
      <c r="BI29" s="53"/>
      <c r="BJ29" s="53"/>
    </row>
    <row r="30" spans="1:67" x14ac:dyDescent="0.2">
      <c r="B30" s="307" t="s">
        <v>202</v>
      </c>
      <c r="C30" s="307"/>
      <c r="D30" s="307"/>
      <c r="E30" s="307"/>
      <c r="F30" s="307"/>
      <c r="G30" s="307"/>
      <c r="H30" s="307"/>
      <c r="I30" s="307"/>
      <c r="J30" s="307"/>
      <c r="K30" s="50"/>
      <c r="L30" s="50"/>
      <c r="M30" s="50"/>
      <c r="N30" s="50"/>
      <c r="O30" s="50"/>
      <c r="P30" s="50"/>
      <c r="Q30" s="50"/>
      <c r="R30" s="50"/>
      <c r="S30" s="50"/>
      <c r="BK30" s="52"/>
      <c r="BL30" s="52"/>
      <c r="BM30" s="52"/>
      <c r="BN30" s="52"/>
      <c r="BO30" s="52"/>
    </row>
    <row r="31" spans="1:67" x14ac:dyDescent="0.2">
      <c r="B31" s="307" t="s">
        <v>339</v>
      </c>
      <c r="C31" s="307"/>
      <c r="D31" s="307"/>
      <c r="E31" s="307"/>
      <c r="F31" s="307"/>
      <c r="G31" s="307"/>
      <c r="H31" s="307"/>
      <c r="I31" s="307"/>
      <c r="J31" s="307"/>
      <c r="K31" s="50"/>
      <c r="L31" s="50"/>
      <c r="M31" s="50"/>
      <c r="N31" s="50"/>
      <c r="O31" s="50"/>
      <c r="P31" s="50"/>
      <c r="Q31" s="50"/>
      <c r="R31" s="50"/>
      <c r="S31" s="50"/>
      <c r="BK31" s="52"/>
      <c r="BL31" s="52"/>
      <c r="BM31" s="52"/>
      <c r="BN31" s="52"/>
      <c r="BO31" s="52"/>
    </row>
    <row r="32" spans="1:67" s="52" customFormat="1" ht="15" x14ac:dyDescent="0.2">
      <c r="D32" s="110"/>
      <c r="E32" s="111"/>
      <c r="F32" s="111"/>
      <c r="G32" s="173"/>
      <c r="H32" s="173"/>
      <c r="I32" s="173"/>
      <c r="J32" s="50"/>
      <c r="K32" s="50"/>
      <c r="L32" s="50"/>
      <c r="M32" s="50"/>
      <c r="N32" s="50"/>
    </row>
    <row r="33" spans="2:62" ht="15" x14ac:dyDescent="0.2">
      <c r="B33" s="113" t="s">
        <v>0</v>
      </c>
      <c r="C33" s="113"/>
      <c r="D33" s="113"/>
      <c r="E33" s="133"/>
      <c r="F33" s="133"/>
      <c r="G33" s="133"/>
      <c r="H33" s="133"/>
      <c r="I33" s="133"/>
      <c r="J33" s="174"/>
      <c r="AU33" s="53"/>
      <c r="AV33" s="53"/>
      <c r="AW33" s="53"/>
      <c r="AX33" s="53"/>
      <c r="AY33" s="53"/>
      <c r="AZ33" s="53"/>
      <c r="BA33" s="53"/>
      <c r="BB33" s="53"/>
      <c r="BC33" s="53"/>
      <c r="BD33" s="53"/>
      <c r="BE33" s="53"/>
      <c r="BF33" s="53"/>
      <c r="BG33" s="53"/>
      <c r="BH33" s="53"/>
      <c r="BI33" s="53"/>
      <c r="BJ33" s="53"/>
    </row>
    <row r="34" spans="2:62" x14ac:dyDescent="0.2">
      <c r="B34" s="126"/>
      <c r="C34" s="126"/>
      <c r="D34" s="126"/>
      <c r="E34" s="126"/>
      <c r="F34" s="126"/>
      <c r="G34" s="126"/>
      <c r="H34" s="126"/>
      <c r="I34" s="126"/>
      <c r="J34" s="130"/>
      <c r="AU34" s="53"/>
      <c r="AV34" s="53"/>
      <c r="AW34" s="53"/>
      <c r="AX34" s="53"/>
      <c r="AY34" s="53"/>
      <c r="AZ34" s="53"/>
      <c r="BA34" s="53"/>
      <c r="BB34" s="53"/>
      <c r="BC34" s="53"/>
      <c r="BD34" s="53"/>
      <c r="BE34" s="53"/>
      <c r="BF34" s="53"/>
      <c r="BG34" s="53"/>
      <c r="BH34" s="53"/>
      <c r="BI34" s="53"/>
      <c r="BJ34" s="53"/>
    </row>
    <row r="35" spans="2:62" ht="15" x14ac:dyDescent="0.2">
      <c r="B35" s="134" t="s">
        <v>2</v>
      </c>
      <c r="C35" s="134"/>
      <c r="D35" s="134"/>
      <c r="E35" s="135" t="s">
        <v>4</v>
      </c>
      <c r="F35" s="135"/>
      <c r="G35" s="136" t="s">
        <v>7</v>
      </c>
      <c r="H35" s="136" t="s">
        <v>3</v>
      </c>
      <c r="I35" s="136" t="s">
        <v>11</v>
      </c>
      <c r="J35" s="135" t="s">
        <v>444</v>
      </c>
      <c r="AU35" s="53"/>
      <c r="AV35" s="53"/>
      <c r="AW35" s="53"/>
      <c r="AX35" s="53"/>
      <c r="AY35" s="53"/>
      <c r="AZ35" s="53"/>
      <c r="BA35" s="53"/>
      <c r="BB35" s="53"/>
      <c r="BC35" s="53"/>
      <c r="BD35" s="53"/>
      <c r="BE35" s="53"/>
      <c r="BF35" s="53"/>
      <c r="BG35" s="53"/>
      <c r="BH35" s="53"/>
      <c r="BI35" s="53"/>
      <c r="BJ35" s="53"/>
    </row>
    <row r="36" spans="2:62" x14ac:dyDescent="0.2">
      <c r="B36" s="124"/>
      <c r="C36" s="134"/>
      <c r="D36" s="134"/>
      <c r="E36" s="135"/>
      <c r="F36" s="135"/>
      <c r="G36" s="136"/>
      <c r="H36" s="136"/>
      <c r="I36" s="136"/>
      <c r="J36" s="135"/>
      <c r="AU36" s="53"/>
      <c r="AV36" s="53"/>
      <c r="AW36" s="53"/>
      <c r="AX36" s="53"/>
      <c r="AY36" s="53"/>
      <c r="AZ36" s="53"/>
      <c r="BA36" s="53"/>
      <c r="BB36" s="53"/>
      <c r="BC36" s="53"/>
      <c r="BD36" s="53"/>
      <c r="BE36" s="53"/>
      <c r="BF36" s="53"/>
      <c r="BG36" s="53"/>
      <c r="BH36" s="53"/>
      <c r="BI36" s="53"/>
      <c r="BJ36" s="53"/>
    </row>
    <row r="37" spans="2:62" ht="15" x14ac:dyDescent="0.2">
      <c r="B37" s="306" t="s">
        <v>180</v>
      </c>
      <c r="C37" s="306"/>
      <c r="D37" s="175"/>
      <c r="E37" s="126" t="s">
        <v>181</v>
      </c>
      <c r="F37" s="126"/>
      <c r="G37" s="127"/>
      <c r="H37" s="128" t="s">
        <v>182</v>
      </c>
      <c r="I37" s="128" t="s">
        <v>6</v>
      </c>
      <c r="J37" s="139"/>
      <c r="AU37" s="53"/>
      <c r="AV37" s="53"/>
      <c r="AW37" s="53"/>
      <c r="AX37" s="53"/>
      <c r="AY37" s="53"/>
      <c r="AZ37" s="53"/>
      <c r="BA37" s="53"/>
      <c r="BB37" s="53"/>
      <c r="BC37" s="53"/>
      <c r="BD37" s="53"/>
      <c r="BE37" s="53"/>
      <c r="BF37" s="53"/>
      <c r="BG37" s="53"/>
      <c r="BH37" s="53"/>
      <c r="BI37" s="53"/>
      <c r="BJ37" s="53"/>
    </row>
    <row r="38" spans="2:62" s="52" customFormat="1" x14ac:dyDescent="0.2">
      <c r="B38" s="124"/>
      <c r="C38" s="124"/>
      <c r="D38" s="129"/>
      <c r="E38" s="130"/>
      <c r="F38" s="130"/>
      <c r="G38" s="128"/>
      <c r="H38" s="128"/>
      <c r="I38" s="128"/>
      <c r="J38" s="139"/>
    </row>
    <row r="39" spans="2:62" s="52" customFormat="1" ht="14.25" x14ac:dyDescent="0.2">
      <c r="B39" s="306" t="s">
        <v>183</v>
      </c>
      <c r="C39" s="306"/>
      <c r="D39" s="129"/>
      <c r="E39" s="130" t="s">
        <v>184</v>
      </c>
      <c r="F39" s="130"/>
      <c r="G39" s="128">
        <v>0.1</v>
      </c>
      <c r="H39" s="128" t="s">
        <v>5</v>
      </c>
      <c r="I39" s="128" t="s">
        <v>13</v>
      </c>
      <c r="J39" s="139"/>
    </row>
    <row r="40" spans="2:62" s="52" customFormat="1" x14ac:dyDescent="0.2">
      <c r="B40" s="124"/>
      <c r="C40" s="124"/>
      <c r="D40" s="129"/>
      <c r="E40" s="131"/>
      <c r="F40" s="131"/>
      <c r="G40" s="128"/>
      <c r="H40" s="128"/>
      <c r="I40" s="128"/>
      <c r="J40" s="139"/>
    </row>
    <row r="41" spans="2:62" s="52" customFormat="1" ht="31.5" customHeight="1" x14ac:dyDescent="0.2">
      <c r="B41" s="306" t="s">
        <v>188</v>
      </c>
      <c r="C41" s="306"/>
      <c r="D41" s="129"/>
      <c r="E41" s="130" t="s">
        <v>186</v>
      </c>
      <c r="F41" s="130"/>
      <c r="G41" s="128">
        <v>2E-3</v>
      </c>
      <c r="H41" s="128" t="s">
        <v>5</v>
      </c>
      <c r="I41" s="128" t="s">
        <v>13</v>
      </c>
      <c r="J41" s="139"/>
    </row>
    <row r="42" spans="2:62" s="52" customFormat="1" x14ac:dyDescent="0.2">
      <c r="B42" s="124"/>
      <c r="C42" s="124"/>
      <c r="D42" s="129"/>
      <c r="E42" s="130"/>
      <c r="F42" s="130"/>
      <c r="G42" s="128"/>
      <c r="H42" s="128"/>
      <c r="I42" s="128"/>
      <c r="J42" s="139"/>
    </row>
    <row r="43" spans="2:62" s="52" customFormat="1" ht="14.25" x14ac:dyDescent="0.2">
      <c r="B43" s="306" t="s">
        <v>189</v>
      </c>
      <c r="C43" s="306"/>
      <c r="D43" s="129"/>
      <c r="E43" s="130" t="s">
        <v>190</v>
      </c>
      <c r="F43" s="130"/>
      <c r="G43" s="128">
        <v>0.02</v>
      </c>
      <c r="H43" s="128" t="s">
        <v>5</v>
      </c>
      <c r="I43" s="128" t="s">
        <v>13</v>
      </c>
      <c r="J43" s="139"/>
    </row>
    <row r="44" spans="2:62" s="52" customFormat="1" x14ac:dyDescent="0.2">
      <c r="B44" s="124"/>
      <c r="C44" s="124"/>
      <c r="D44" s="129"/>
      <c r="E44" s="130"/>
      <c r="F44" s="130"/>
      <c r="G44" s="128"/>
      <c r="H44" s="128"/>
      <c r="I44" s="128"/>
      <c r="J44" s="130"/>
    </row>
    <row r="45" spans="2:62" s="52" customFormat="1" ht="14.25" x14ac:dyDescent="0.2">
      <c r="B45" s="306" t="s">
        <v>191</v>
      </c>
      <c r="C45" s="306"/>
      <c r="D45" s="129"/>
      <c r="E45" s="130" t="s">
        <v>192</v>
      </c>
      <c r="F45" s="130"/>
      <c r="G45" s="198">
        <f>1-F4_air</f>
        <v>0.98</v>
      </c>
      <c r="H45" s="128" t="s">
        <v>5</v>
      </c>
      <c r="I45" s="128" t="s">
        <v>193</v>
      </c>
      <c r="J45" s="130" t="s">
        <v>201</v>
      </c>
    </row>
    <row r="46" spans="2:62" s="52" customFormat="1" x14ac:dyDescent="0.2">
      <c r="B46" s="124"/>
      <c r="C46" s="124"/>
      <c r="D46" s="129"/>
      <c r="E46" s="130"/>
      <c r="F46" s="130"/>
      <c r="G46" s="128"/>
      <c r="H46" s="128"/>
      <c r="I46" s="128"/>
      <c r="J46" s="130"/>
    </row>
    <row r="47" spans="2:62" s="52" customFormat="1" ht="15" x14ac:dyDescent="0.2">
      <c r="B47" s="306" t="s">
        <v>194</v>
      </c>
      <c r="C47" s="306"/>
      <c r="D47" s="129"/>
      <c r="E47" s="130" t="s">
        <v>195</v>
      </c>
      <c r="F47" s="130"/>
      <c r="G47" s="128">
        <v>365</v>
      </c>
      <c r="H47" s="132" t="s">
        <v>196</v>
      </c>
      <c r="I47" s="128" t="s">
        <v>13</v>
      </c>
      <c r="J47" s="139"/>
    </row>
    <row r="48" spans="2:62" s="52" customFormat="1" x14ac:dyDescent="0.2">
      <c r="B48" s="124"/>
      <c r="C48" s="124"/>
      <c r="D48" s="129"/>
      <c r="E48" s="130"/>
      <c r="F48" s="130"/>
      <c r="G48" s="128"/>
      <c r="H48" s="132"/>
      <c r="I48" s="128"/>
      <c r="J48" s="130"/>
    </row>
    <row r="49" spans="2:62" s="52" customFormat="1" x14ac:dyDescent="0.2">
      <c r="B49" s="124"/>
      <c r="C49" s="124"/>
      <c r="D49" s="129"/>
      <c r="E49" s="130"/>
      <c r="F49" s="130"/>
      <c r="G49" s="128"/>
      <c r="H49" s="128"/>
      <c r="I49" s="128"/>
      <c r="J49" s="130"/>
    </row>
    <row r="50" spans="2:62" ht="15" x14ac:dyDescent="0.2">
      <c r="B50" s="113" t="s">
        <v>23</v>
      </c>
      <c r="C50" s="113"/>
      <c r="D50" s="113"/>
      <c r="E50" s="133"/>
      <c r="F50" s="133"/>
      <c r="G50" s="133"/>
      <c r="H50" s="133"/>
      <c r="I50" s="133"/>
      <c r="J50" s="174"/>
      <c r="AU50" s="53"/>
      <c r="AV50" s="53"/>
      <c r="AW50" s="53"/>
      <c r="AX50" s="53"/>
      <c r="AY50" s="53"/>
      <c r="AZ50" s="53"/>
      <c r="BA50" s="53"/>
      <c r="BB50" s="53"/>
      <c r="BC50" s="53"/>
      <c r="BD50" s="53"/>
      <c r="BE50" s="53"/>
      <c r="BF50" s="53"/>
      <c r="BG50" s="53"/>
      <c r="BH50" s="53"/>
      <c r="BI50" s="53"/>
      <c r="BJ50" s="53"/>
    </row>
    <row r="51" spans="2:62" x14ac:dyDescent="0.2">
      <c r="B51" s="126"/>
      <c r="C51" s="126"/>
      <c r="D51" s="126"/>
      <c r="E51" s="126"/>
      <c r="F51" s="126"/>
      <c r="G51" s="126"/>
      <c r="H51" s="126"/>
      <c r="I51" s="126"/>
      <c r="J51" s="130"/>
      <c r="AU51" s="53"/>
      <c r="AV51" s="53"/>
      <c r="AW51" s="53"/>
      <c r="AX51" s="53"/>
      <c r="AY51" s="53"/>
      <c r="AZ51" s="53"/>
      <c r="BA51" s="53"/>
      <c r="BB51" s="53"/>
      <c r="BC51" s="53"/>
      <c r="BD51" s="53"/>
      <c r="BE51" s="53"/>
      <c r="BF51" s="53"/>
      <c r="BG51" s="53"/>
      <c r="BH51" s="53"/>
      <c r="BI51" s="53"/>
      <c r="BJ51" s="53"/>
    </row>
    <row r="52" spans="2:62" ht="15" x14ac:dyDescent="0.2">
      <c r="B52" s="134" t="s">
        <v>2</v>
      </c>
      <c r="C52" s="134"/>
      <c r="D52" s="134"/>
      <c r="E52" s="135" t="s">
        <v>4</v>
      </c>
      <c r="F52" s="135"/>
      <c r="G52" s="136" t="s">
        <v>7</v>
      </c>
      <c r="H52" s="136" t="s">
        <v>3</v>
      </c>
      <c r="I52" s="136" t="s">
        <v>11</v>
      </c>
      <c r="J52" s="135" t="s">
        <v>444</v>
      </c>
      <c r="AU52" s="53"/>
      <c r="AV52" s="53"/>
      <c r="AW52" s="53"/>
      <c r="AX52" s="53"/>
      <c r="AY52" s="53"/>
      <c r="AZ52" s="53"/>
      <c r="BA52" s="53"/>
      <c r="BB52" s="53"/>
      <c r="BC52" s="53"/>
      <c r="BD52" s="53"/>
      <c r="BE52" s="53"/>
      <c r="BF52" s="53"/>
      <c r="BG52" s="53"/>
      <c r="BH52" s="53"/>
      <c r="BI52" s="53"/>
      <c r="BJ52" s="53"/>
    </row>
    <row r="53" spans="2:62" x14ac:dyDescent="0.2">
      <c r="B53" s="137"/>
      <c r="C53" s="137"/>
      <c r="D53" s="137"/>
      <c r="E53" s="137"/>
      <c r="F53" s="137"/>
      <c r="G53" s="137"/>
      <c r="H53" s="137"/>
      <c r="I53" s="137"/>
      <c r="J53" s="130"/>
      <c r="AU53" s="53"/>
      <c r="AV53" s="53"/>
      <c r="AW53" s="53"/>
      <c r="AX53" s="53"/>
      <c r="AY53" s="53"/>
      <c r="AZ53" s="53"/>
      <c r="BA53" s="53"/>
      <c r="BB53" s="53"/>
      <c r="BC53" s="53"/>
      <c r="BD53" s="53"/>
      <c r="BE53" s="53"/>
      <c r="BF53" s="53"/>
      <c r="BG53" s="53"/>
      <c r="BH53" s="53"/>
      <c r="BI53" s="53"/>
      <c r="BJ53" s="53"/>
    </row>
    <row r="54" spans="2:62" s="52" customFormat="1" ht="29.25" customHeight="1" x14ac:dyDescent="0.2">
      <c r="B54" s="306" t="s">
        <v>197</v>
      </c>
      <c r="C54" s="306"/>
      <c r="D54" s="129"/>
      <c r="E54" s="129" t="s">
        <v>185</v>
      </c>
      <c r="F54" s="129"/>
      <c r="G54" s="198" t="str">
        <f>IF(TONNAGE&gt;0,Fprodvolreg*TONNAGE,"??")</f>
        <v>??</v>
      </c>
      <c r="H54" s="128" t="s">
        <v>182</v>
      </c>
      <c r="I54" s="128" t="s">
        <v>8</v>
      </c>
      <c r="J54" s="139" t="s">
        <v>198</v>
      </c>
    </row>
    <row r="55" spans="2:62" s="52" customFormat="1" x14ac:dyDescent="0.2">
      <c r="B55" s="129"/>
      <c r="C55" s="124"/>
      <c r="D55" s="129"/>
      <c r="E55" s="129"/>
      <c r="F55" s="129"/>
      <c r="G55" s="126"/>
      <c r="H55" s="128"/>
      <c r="I55" s="128"/>
      <c r="J55" s="140"/>
    </row>
    <row r="56" spans="2:62" x14ac:dyDescent="0.2">
      <c r="B56" s="129"/>
      <c r="C56" s="129"/>
      <c r="D56" s="129"/>
      <c r="E56" s="126"/>
      <c r="F56" s="126"/>
      <c r="G56" s="126"/>
      <c r="H56" s="126"/>
      <c r="I56" s="126"/>
      <c r="J56" s="130"/>
      <c r="AU56" s="53"/>
      <c r="AV56" s="53"/>
      <c r="AW56" s="53"/>
      <c r="AX56" s="53"/>
      <c r="AY56" s="53"/>
      <c r="AZ56" s="53"/>
      <c r="BA56" s="53"/>
      <c r="BB56" s="53"/>
      <c r="BC56" s="53"/>
      <c r="BD56" s="53"/>
      <c r="BE56" s="53"/>
      <c r="BF56" s="53"/>
      <c r="BG56" s="53"/>
      <c r="BH56" s="53"/>
      <c r="BI56" s="53"/>
      <c r="BJ56" s="53"/>
    </row>
    <row r="57" spans="2:62" ht="15" x14ac:dyDescent="0.2">
      <c r="B57" s="113" t="s">
        <v>1</v>
      </c>
      <c r="C57" s="113"/>
      <c r="D57" s="113"/>
      <c r="E57" s="133"/>
      <c r="F57" s="133"/>
      <c r="G57" s="133"/>
      <c r="H57" s="133"/>
      <c r="I57" s="133"/>
      <c r="J57" s="174"/>
      <c r="AU57" s="53"/>
      <c r="AV57" s="53"/>
      <c r="AW57" s="53"/>
      <c r="AX57" s="53"/>
      <c r="AY57" s="53"/>
      <c r="AZ57" s="53"/>
      <c r="BA57" s="53"/>
      <c r="BB57" s="53"/>
      <c r="BC57" s="53"/>
      <c r="BD57" s="53"/>
      <c r="BE57" s="53"/>
      <c r="BF57" s="53"/>
      <c r="BG57" s="53"/>
      <c r="BH57" s="53"/>
      <c r="BI57" s="53"/>
      <c r="BJ57" s="53"/>
    </row>
    <row r="58" spans="2:62" x14ac:dyDescent="0.2">
      <c r="B58" s="126"/>
      <c r="C58" s="126"/>
      <c r="D58" s="126"/>
      <c r="E58" s="126"/>
      <c r="F58" s="126"/>
      <c r="G58" s="126"/>
      <c r="H58" s="126"/>
      <c r="I58" s="126"/>
      <c r="J58" s="130"/>
      <c r="AU58" s="53"/>
      <c r="AV58" s="53"/>
      <c r="AW58" s="53"/>
      <c r="AX58" s="53"/>
      <c r="AY58" s="53"/>
      <c r="AZ58" s="53"/>
      <c r="BA58" s="53"/>
      <c r="BB58" s="53"/>
      <c r="BC58" s="53"/>
      <c r="BD58" s="53"/>
      <c r="BE58" s="53"/>
      <c r="BF58" s="53"/>
      <c r="BG58" s="53"/>
      <c r="BH58" s="53"/>
      <c r="BI58" s="53"/>
      <c r="BJ58" s="53"/>
    </row>
    <row r="59" spans="2:62" ht="15" x14ac:dyDescent="0.2">
      <c r="B59" s="134" t="s">
        <v>2</v>
      </c>
      <c r="C59" s="134"/>
      <c r="D59" s="134"/>
      <c r="E59" s="135" t="s">
        <v>4</v>
      </c>
      <c r="F59" s="135"/>
      <c r="G59" s="136" t="s">
        <v>7</v>
      </c>
      <c r="H59" s="136" t="s">
        <v>3</v>
      </c>
      <c r="I59" s="136" t="s">
        <v>11</v>
      </c>
      <c r="J59" s="135" t="s">
        <v>444</v>
      </c>
      <c r="AU59" s="53"/>
      <c r="AV59" s="53"/>
      <c r="AW59" s="53"/>
      <c r="AX59" s="53"/>
      <c r="AY59" s="53"/>
      <c r="AZ59" s="53"/>
      <c r="BA59" s="53"/>
      <c r="BB59" s="53"/>
      <c r="BC59" s="53"/>
      <c r="BD59" s="53"/>
      <c r="BE59" s="53"/>
      <c r="BF59" s="53"/>
      <c r="BG59" s="53"/>
      <c r="BH59" s="53"/>
      <c r="BI59" s="53"/>
      <c r="BJ59" s="53"/>
    </row>
    <row r="60" spans="2:62" x14ac:dyDescent="0.2">
      <c r="B60" s="137"/>
      <c r="C60" s="137"/>
      <c r="D60" s="137"/>
      <c r="E60" s="137"/>
      <c r="F60" s="137"/>
      <c r="G60" s="137"/>
      <c r="H60" s="137"/>
      <c r="I60" s="137"/>
      <c r="J60" s="130"/>
      <c r="AU60" s="53"/>
      <c r="AV60" s="53"/>
      <c r="AW60" s="53"/>
      <c r="AX60" s="53"/>
      <c r="AY60" s="53"/>
      <c r="AZ60" s="53"/>
      <c r="BA60" s="53"/>
      <c r="BB60" s="53"/>
      <c r="BC60" s="53"/>
      <c r="BD60" s="53"/>
      <c r="BE60" s="53"/>
      <c r="BF60" s="53"/>
      <c r="BG60" s="53"/>
      <c r="BH60" s="53"/>
      <c r="BI60" s="53"/>
      <c r="BJ60" s="53"/>
    </row>
    <row r="61" spans="2:62" s="52" customFormat="1" ht="28.5" x14ac:dyDescent="0.2">
      <c r="B61" s="306" t="s">
        <v>86</v>
      </c>
      <c r="C61" s="306"/>
      <c r="D61" s="129"/>
      <c r="E61" s="129" t="s">
        <v>199</v>
      </c>
      <c r="F61" s="129"/>
      <c r="G61" s="199" t="str">
        <f>IF(NOT(TONNAGEreg="??"),TONNAGEreg*1000*Fmainsource4*F4_water/Temission4,"??")</f>
        <v>??</v>
      </c>
      <c r="H61" s="128" t="s">
        <v>22</v>
      </c>
      <c r="I61" s="128" t="s">
        <v>8</v>
      </c>
      <c r="J61" s="140" t="s">
        <v>200</v>
      </c>
    </row>
    <row r="62" spans="2:62" s="52" customFormat="1" x14ac:dyDescent="0.2">
      <c r="B62" s="129"/>
      <c r="C62" s="124"/>
      <c r="D62" s="129"/>
      <c r="E62" s="129"/>
      <c r="F62" s="129"/>
      <c r="G62" s="126"/>
      <c r="H62" s="128"/>
      <c r="I62" s="128"/>
      <c r="J62" s="140"/>
    </row>
    <row r="63" spans="2:62" s="52" customFormat="1" x14ac:dyDescent="0.2">
      <c r="B63" s="124"/>
      <c r="C63" s="124"/>
      <c r="D63" s="126"/>
      <c r="E63" s="175"/>
      <c r="F63" s="175"/>
      <c r="G63" s="126"/>
      <c r="H63" s="216"/>
      <c r="I63" s="216"/>
      <c r="J63" s="217"/>
    </row>
    <row r="64" spans="2:62" s="52" customFormat="1" x14ac:dyDescent="0.2">
      <c r="H64" s="70"/>
      <c r="I64" s="70"/>
      <c r="J64" s="176"/>
    </row>
    <row r="65" spans="2:67" s="52" customFormat="1" x14ac:dyDescent="0.2">
      <c r="B65" s="177" t="s">
        <v>12</v>
      </c>
      <c r="C65" s="177"/>
      <c r="G65" s="178"/>
      <c r="H65" s="179"/>
      <c r="I65" s="70"/>
      <c r="J65" s="176"/>
    </row>
    <row r="66" spans="2:67" s="52" customFormat="1" x14ac:dyDescent="0.2">
      <c r="B66" s="177" t="s">
        <v>187</v>
      </c>
      <c r="C66" s="177"/>
      <c r="G66" s="178"/>
      <c r="H66" s="179"/>
      <c r="I66" s="70"/>
      <c r="J66" s="176"/>
    </row>
    <row r="67" spans="2:67" s="52" customFormat="1" x14ac:dyDescent="0.2">
      <c r="B67" s="177"/>
      <c r="H67" s="180"/>
      <c r="I67" s="70"/>
      <c r="J67" s="176"/>
    </row>
    <row r="68" spans="2:67" ht="15" x14ac:dyDescent="0.2">
      <c r="B68" s="318" t="s">
        <v>514</v>
      </c>
      <c r="C68" s="318"/>
      <c r="D68" s="318"/>
      <c r="E68" s="318"/>
      <c r="F68" s="318"/>
      <c r="G68" s="318"/>
      <c r="H68" s="318"/>
      <c r="I68" s="318"/>
      <c r="J68" s="318"/>
      <c r="K68" s="50"/>
      <c r="L68" s="50"/>
      <c r="BI68" s="53"/>
      <c r="BJ68" s="53"/>
    </row>
    <row r="69" spans="2:67" ht="15" x14ac:dyDescent="0.2">
      <c r="B69" s="181"/>
      <c r="C69" s="235"/>
      <c r="D69" s="169"/>
      <c r="E69" s="169"/>
      <c r="F69" s="169"/>
      <c r="G69" s="58"/>
      <c r="H69" s="58"/>
      <c r="I69" s="58"/>
      <c r="J69" s="50"/>
      <c r="K69" s="50"/>
      <c r="L69" s="50"/>
      <c r="BI69" s="53"/>
      <c r="BJ69" s="53"/>
    </row>
    <row r="70" spans="2:67" ht="15" customHeight="1" x14ac:dyDescent="0.2">
      <c r="B70" s="325" t="s">
        <v>481</v>
      </c>
      <c r="C70" s="325"/>
      <c r="D70" s="325"/>
      <c r="E70" s="325"/>
      <c r="F70" s="325"/>
      <c r="G70" s="325"/>
      <c r="H70" s="325"/>
      <c r="I70" s="325"/>
      <c r="J70" s="325"/>
      <c r="K70" s="50"/>
      <c r="L70" s="50"/>
      <c r="BI70" s="53"/>
      <c r="BJ70" s="53"/>
    </row>
    <row r="71" spans="2:67" ht="15" x14ac:dyDescent="0.2">
      <c r="B71" s="67"/>
      <c r="C71" s="57"/>
      <c r="D71" s="110"/>
      <c r="E71" s="110"/>
      <c r="F71" s="110"/>
      <c r="G71" s="110"/>
      <c r="H71" s="110"/>
      <c r="I71" s="110"/>
      <c r="J71" s="110"/>
      <c r="K71" s="50"/>
      <c r="L71" s="50"/>
      <c r="M71" s="50"/>
      <c r="N71" s="50"/>
    </row>
    <row r="72" spans="2:67" x14ac:dyDescent="0.2">
      <c r="B72" s="171" t="s">
        <v>19</v>
      </c>
      <c r="C72" s="171"/>
      <c r="D72" s="171"/>
      <c r="E72" s="58"/>
      <c r="F72" s="58"/>
      <c r="G72" s="58"/>
      <c r="H72" s="58"/>
      <c r="I72" s="58"/>
      <c r="J72" s="61"/>
      <c r="AU72" s="53"/>
      <c r="AV72" s="53"/>
      <c r="AW72" s="53"/>
      <c r="AX72" s="53"/>
      <c r="AY72" s="53"/>
      <c r="AZ72" s="53"/>
      <c r="BA72" s="53"/>
      <c r="BB72" s="53"/>
      <c r="BC72" s="53"/>
      <c r="BD72" s="53"/>
      <c r="BE72" s="53"/>
      <c r="BF72" s="53"/>
      <c r="BG72" s="53"/>
      <c r="BH72" s="53"/>
      <c r="BI72" s="53"/>
      <c r="BJ72" s="53"/>
    </row>
    <row r="73" spans="2:67" ht="14.25" x14ac:dyDescent="0.2">
      <c r="B73" s="67" t="s">
        <v>482</v>
      </c>
      <c r="C73" s="67"/>
      <c r="D73" s="67"/>
      <c r="E73" s="67"/>
      <c r="F73" s="67"/>
      <c r="G73" s="67"/>
      <c r="H73" s="67"/>
      <c r="I73" s="67"/>
      <c r="J73" s="67"/>
      <c r="K73" s="50"/>
      <c r="L73" s="50"/>
      <c r="M73" s="50"/>
      <c r="N73" s="50"/>
      <c r="O73" s="50"/>
      <c r="P73" s="50"/>
      <c r="Q73" s="50"/>
      <c r="R73" s="50"/>
      <c r="S73" s="50"/>
      <c r="BK73" s="52"/>
      <c r="BL73" s="52"/>
      <c r="BM73" s="52"/>
      <c r="BN73" s="52"/>
      <c r="BO73" s="52"/>
    </row>
    <row r="74" spans="2:67" ht="14.25" x14ac:dyDescent="0.2">
      <c r="B74" s="67" t="s">
        <v>483</v>
      </c>
      <c r="C74" s="67"/>
      <c r="D74" s="67"/>
      <c r="E74" s="67"/>
      <c r="F74" s="67"/>
      <c r="G74" s="67"/>
      <c r="H74" s="67"/>
      <c r="I74" s="67"/>
      <c r="J74" s="67"/>
      <c r="K74" s="50"/>
      <c r="L74" s="50"/>
      <c r="M74" s="50"/>
      <c r="N74" s="50"/>
      <c r="O74" s="50"/>
      <c r="P74" s="50"/>
      <c r="Q74" s="50"/>
      <c r="R74" s="50"/>
      <c r="S74" s="50"/>
      <c r="BK74" s="52"/>
      <c r="BL74" s="52"/>
      <c r="BM74" s="52"/>
      <c r="BN74" s="52"/>
      <c r="BO74" s="52"/>
    </row>
    <row r="75" spans="2:67" x14ac:dyDescent="0.2">
      <c r="B75" s="307" t="s">
        <v>484</v>
      </c>
      <c r="C75" s="307"/>
      <c r="D75" s="307"/>
      <c r="E75" s="307"/>
      <c r="F75" s="307"/>
      <c r="G75" s="307"/>
      <c r="H75" s="307"/>
      <c r="I75" s="307"/>
      <c r="J75" s="307"/>
      <c r="K75" s="50"/>
      <c r="L75" s="50"/>
      <c r="M75" s="50"/>
      <c r="N75" s="50"/>
      <c r="O75" s="50"/>
      <c r="P75" s="50"/>
      <c r="Q75" s="50"/>
      <c r="R75" s="50"/>
      <c r="S75" s="50"/>
      <c r="BK75" s="52"/>
      <c r="BL75" s="52"/>
      <c r="BM75" s="52"/>
      <c r="BN75" s="52"/>
      <c r="BO75" s="52"/>
    </row>
    <row r="76" spans="2:67" s="52" customFormat="1" ht="15" x14ac:dyDescent="0.2">
      <c r="D76" s="110"/>
      <c r="E76" s="111"/>
      <c r="F76" s="111"/>
      <c r="G76" s="173"/>
      <c r="H76" s="173"/>
      <c r="I76" s="173"/>
      <c r="J76" s="50"/>
      <c r="K76" s="50"/>
      <c r="L76" s="50"/>
      <c r="M76" s="50"/>
      <c r="N76" s="50"/>
    </row>
    <row r="77" spans="2:67" ht="15" x14ac:dyDescent="0.2">
      <c r="B77" s="113" t="s">
        <v>0</v>
      </c>
      <c r="C77" s="113"/>
      <c r="D77" s="113"/>
      <c r="E77" s="133"/>
      <c r="F77" s="133"/>
      <c r="G77" s="133"/>
      <c r="H77" s="133"/>
      <c r="I77" s="133"/>
      <c r="J77" s="174"/>
      <c r="AU77" s="53"/>
      <c r="AV77" s="53"/>
      <c r="AW77" s="53"/>
      <c r="AX77" s="53"/>
      <c r="AY77" s="53"/>
      <c r="AZ77" s="53"/>
      <c r="BA77" s="53"/>
      <c r="BB77" s="53"/>
      <c r="BC77" s="53"/>
      <c r="BD77" s="53"/>
      <c r="BE77" s="53"/>
      <c r="BF77" s="53"/>
      <c r="BG77" s="53"/>
      <c r="BH77" s="53"/>
      <c r="BI77" s="53"/>
      <c r="BJ77" s="53"/>
    </row>
    <row r="78" spans="2:67" x14ac:dyDescent="0.2">
      <c r="B78" s="126"/>
      <c r="C78" s="126"/>
      <c r="D78" s="126"/>
      <c r="E78" s="126"/>
      <c r="F78" s="126"/>
      <c r="G78" s="126"/>
      <c r="H78" s="126"/>
      <c r="I78" s="126"/>
      <c r="J78" s="130"/>
      <c r="AU78" s="53"/>
      <c r="AV78" s="53"/>
      <c r="AW78" s="53"/>
      <c r="AX78" s="53"/>
      <c r="AY78" s="53"/>
      <c r="AZ78" s="53"/>
      <c r="BA78" s="53"/>
      <c r="BB78" s="53"/>
      <c r="BC78" s="53"/>
      <c r="BD78" s="53"/>
      <c r="BE78" s="53"/>
      <c r="BF78" s="53"/>
      <c r="BG78" s="53"/>
      <c r="BH78" s="53"/>
      <c r="BI78" s="53"/>
      <c r="BJ78" s="53"/>
    </row>
    <row r="79" spans="2:67" ht="15" x14ac:dyDescent="0.2">
      <c r="B79" s="134" t="s">
        <v>2</v>
      </c>
      <c r="C79" s="134"/>
      <c r="D79" s="134"/>
      <c r="E79" s="135" t="s">
        <v>4</v>
      </c>
      <c r="F79" s="135"/>
      <c r="G79" s="136" t="s">
        <v>7</v>
      </c>
      <c r="H79" s="136" t="s">
        <v>3</v>
      </c>
      <c r="I79" s="136" t="s">
        <v>11</v>
      </c>
      <c r="J79" s="135" t="s">
        <v>444</v>
      </c>
      <c r="AU79" s="53"/>
      <c r="AV79" s="53"/>
      <c r="AW79" s="53"/>
      <c r="AX79" s="53"/>
      <c r="AY79" s="53"/>
      <c r="AZ79" s="53"/>
      <c r="BA79" s="53"/>
      <c r="BB79" s="53"/>
      <c r="BC79" s="53"/>
      <c r="BD79" s="53"/>
      <c r="BE79" s="53"/>
      <c r="BF79" s="53"/>
      <c r="BG79" s="53"/>
      <c r="BH79" s="53"/>
      <c r="BI79" s="53"/>
      <c r="BJ79" s="53"/>
    </row>
    <row r="80" spans="2:67" x14ac:dyDescent="0.2">
      <c r="B80" s="124"/>
      <c r="C80" s="134"/>
      <c r="D80" s="134"/>
      <c r="E80" s="135"/>
      <c r="F80" s="135"/>
      <c r="G80" s="136"/>
      <c r="H80" s="136"/>
      <c r="I80" s="136"/>
      <c r="J80" s="135"/>
      <c r="AU80" s="53"/>
      <c r="AV80" s="53"/>
      <c r="AW80" s="53"/>
      <c r="AX80" s="53"/>
      <c r="AY80" s="53"/>
      <c r="AZ80" s="53"/>
      <c r="BA80" s="53"/>
      <c r="BB80" s="53"/>
      <c r="BC80" s="53"/>
      <c r="BD80" s="53"/>
      <c r="BE80" s="53"/>
      <c r="BF80" s="53"/>
      <c r="BG80" s="53"/>
      <c r="BH80" s="53"/>
      <c r="BI80" s="53"/>
      <c r="BJ80" s="53"/>
    </row>
    <row r="81" spans="2:62" ht="15" x14ac:dyDescent="0.2">
      <c r="B81" s="306" t="s">
        <v>112</v>
      </c>
      <c r="C81" s="306"/>
      <c r="D81" s="134"/>
      <c r="E81" s="224" t="s">
        <v>113</v>
      </c>
      <c r="F81" s="224"/>
      <c r="G81" s="127"/>
      <c r="H81" s="132" t="s">
        <v>114</v>
      </c>
      <c r="I81" s="132" t="s">
        <v>6</v>
      </c>
      <c r="J81" s="135"/>
      <c r="AU81" s="53"/>
      <c r="AV81" s="53"/>
      <c r="AW81" s="53"/>
      <c r="AX81" s="53"/>
      <c r="AY81" s="53"/>
      <c r="AZ81" s="53"/>
      <c r="BA81" s="53"/>
      <c r="BB81" s="53"/>
      <c r="BC81" s="53"/>
      <c r="BD81" s="53"/>
      <c r="BE81" s="53"/>
      <c r="BF81" s="53"/>
      <c r="BG81" s="53"/>
      <c r="BH81" s="53"/>
      <c r="BI81" s="53"/>
      <c r="BJ81" s="53"/>
    </row>
    <row r="82" spans="2:62" x14ac:dyDescent="0.2">
      <c r="B82" s="124"/>
      <c r="C82" s="175"/>
      <c r="D82" s="175"/>
      <c r="E82" s="126"/>
      <c r="F82" s="126"/>
      <c r="G82" s="126"/>
      <c r="H82" s="126"/>
      <c r="I82" s="126"/>
      <c r="J82" s="130"/>
      <c r="AU82" s="53"/>
      <c r="AV82" s="53"/>
      <c r="AW82" s="53"/>
      <c r="AX82" s="53"/>
      <c r="AY82" s="53"/>
      <c r="AZ82" s="53"/>
      <c r="BA82" s="53"/>
      <c r="BB82" s="53"/>
      <c r="BC82" s="53"/>
      <c r="BD82" s="53"/>
      <c r="BE82" s="53"/>
      <c r="BF82" s="53"/>
      <c r="BG82" s="53"/>
      <c r="BH82" s="53"/>
      <c r="BI82" s="53"/>
      <c r="BJ82" s="53"/>
    </row>
    <row r="83" spans="2:62" ht="28.5" customHeight="1" x14ac:dyDescent="0.2">
      <c r="B83" s="306" t="s">
        <v>115</v>
      </c>
      <c r="C83" s="306"/>
      <c r="D83" s="175"/>
      <c r="E83" s="126" t="s">
        <v>116</v>
      </c>
      <c r="F83" s="126"/>
      <c r="G83" s="127"/>
      <c r="H83" s="132" t="s">
        <v>5</v>
      </c>
      <c r="I83" s="132" t="s">
        <v>6</v>
      </c>
      <c r="J83" s="130"/>
      <c r="AU83" s="53"/>
      <c r="AV83" s="53"/>
      <c r="AW83" s="53"/>
      <c r="AX83" s="53"/>
      <c r="AY83" s="53"/>
      <c r="AZ83" s="53"/>
      <c r="BA83" s="53"/>
      <c r="BB83" s="53"/>
      <c r="BC83" s="53"/>
      <c r="BD83" s="53"/>
      <c r="BE83" s="53"/>
      <c r="BF83" s="53"/>
      <c r="BG83" s="53"/>
      <c r="BH83" s="53"/>
      <c r="BI83" s="53"/>
      <c r="BJ83" s="53"/>
    </row>
    <row r="84" spans="2:62" s="52" customFormat="1" x14ac:dyDescent="0.2">
      <c r="B84" s="124"/>
      <c r="C84" s="124"/>
      <c r="D84" s="129"/>
      <c r="E84" s="130"/>
      <c r="F84" s="130"/>
      <c r="G84" s="128"/>
      <c r="H84" s="128"/>
      <c r="I84" s="128"/>
      <c r="J84" s="130"/>
    </row>
    <row r="85" spans="2:62" s="52" customFormat="1" ht="15" x14ac:dyDescent="0.2">
      <c r="B85" s="306" t="s">
        <v>117</v>
      </c>
      <c r="C85" s="306"/>
      <c r="D85" s="129"/>
      <c r="E85" s="126" t="s">
        <v>118</v>
      </c>
      <c r="F85" s="126"/>
      <c r="G85" s="128">
        <v>1</v>
      </c>
      <c r="H85" s="128" t="s">
        <v>36</v>
      </c>
      <c r="I85" s="128" t="s">
        <v>13</v>
      </c>
      <c r="J85" s="130"/>
    </row>
    <row r="86" spans="2:62" s="52" customFormat="1" x14ac:dyDescent="0.2">
      <c r="B86" s="124"/>
      <c r="C86" s="124"/>
      <c r="D86" s="129"/>
      <c r="E86" s="131"/>
      <c r="F86" s="131"/>
      <c r="G86" s="128"/>
      <c r="H86" s="128"/>
      <c r="I86" s="128"/>
      <c r="J86" s="130"/>
    </row>
    <row r="87" spans="2:62" s="52" customFormat="1" ht="14.25" x14ac:dyDescent="0.2">
      <c r="B87" s="306" t="s">
        <v>119</v>
      </c>
      <c r="C87" s="306"/>
      <c r="D87" s="129"/>
      <c r="E87" s="130" t="s">
        <v>124</v>
      </c>
      <c r="F87" s="130"/>
      <c r="G87" s="128">
        <v>0.02</v>
      </c>
      <c r="H87" s="132" t="s">
        <v>5</v>
      </c>
      <c r="I87" s="128" t="s">
        <v>13</v>
      </c>
      <c r="J87" s="229"/>
    </row>
    <row r="88" spans="2:62" s="52" customFormat="1" x14ac:dyDescent="0.2">
      <c r="B88" s="124"/>
      <c r="C88" s="124"/>
      <c r="D88" s="129"/>
      <c r="E88" s="130"/>
      <c r="F88" s="130"/>
      <c r="G88" s="128"/>
      <c r="H88" s="128"/>
      <c r="I88" s="128"/>
      <c r="J88" s="229"/>
    </row>
    <row r="89" spans="2:62" s="52" customFormat="1" ht="14.25" x14ac:dyDescent="0.2">
      <c r="B89" s="306" t="s">
        <v>120</v>
      </c>
      <c r="C89" s="306"/>
      <c r="D89" s="129"/>
      <c r="E89" s="130" t="s">
        <v>125</v>
      </c>
      <c r="F89" s="130"/>
      <c r="G89" s="128">
        <v>0.02</v>
      </c>
      <c r="H89" s="132" t="s">
        <v>5</v>
      </c>
      <c r="I89" s="128" t="s">
        <v>13</v>
      </c>
      <c r="J89" s="229"/>
    </row>
    <row r="90" spans="2:62" s="52" customFormat="1" x14ac:dyDescent="0.2">
      <c r="B90" s="124"/>
      <c r="C90" s="124"/>
      <c r="D90" s="129"/>
      <c r="E90" s="130"/>
      <c r="F90" s="130"/>
      <c r="G90" s="128"/>
      <c r="H90" s="128"/>
      <c r="I90" s="128"/>
      <c r="J90" s="229"/>
    </row>
    <row r="91" spans="2:62" s="52" customFormat="1" ht="25.5" customHeight="1" x14ac:dyDescent="0.2">
      <c r="B91" s="306" t="s">
        <v>121</v>
      </c>
      <c r="C91" s="306"/>
      <c r="D91" s="129"/>
      <c r="E91" s="130" t="s">
        <v>126</v>
      </c>
      <c r="F91" s="130"/>
      <c r="G91" s="128">
        <v>0.11</v>
      </c>
      <c r="H91" s="132" t="s">
        <v>5</v>
      </c>
      <c r="I91" s="128" t="s">
        <v>13</v>
      </c>
      <c r="J91" s="229"/>
    </row>
    <row r="92" spans="2:62" s="52" customFormat="1" x14ac:dyDescent="0.2">
      <c r="B92" s="124"/>
      <c r="C92" s="124"/>
      <c r="D92" s="129"/>
      <c r="E92" s="130"/>
      <c r="F92" s="130"/>
      <c r="G92" s="130"/>
      <c r="H92" s="128"/>
      <c r="I92" s="128"/>
      <c r="J92" s="229"/>
    </row>
    <row r="93" spans="2:62" s="52" customFormat="1" ht="14.25" x14ac:dyDescent="0.2">
      <c r="B93" s="306" t="s">
        <v>122</v>
      </c>
      <c r="C93" s="306"/>
      <c r="D93" s="129"/>
      <c r="E93" s="130" t="s">
        <v>127</v>
      </c>
      <c r="F93" s="130"/>
      <c r="G93" s="128">
        <v>0.85</v>
      </c>
      <c r="H93" s="132" t="s">
        <v>5</v>
      </c>
      <c r="I93" s="128" t="s">
        <v>13</v>
      </c>
      <c r="J93" s="229"/>
    </row>
    <row r="94" spans="2:62" s="52" customFormat="1" ht="13.5" thickBot="1" x14ac:dyDescent="0.25">
      <c r="B94" s="124"/>
      <c r="C94" s="124"/>
      <c r="D94" s="129"/>
      <c r="E94" s="130"/>
      <c r="F94" s="130"/>
      <c r="G94" s="128"/>
      <c r="H94" s="128"/>
      <c r="I94" s="128"/>
      <c r="J94" s="229"/>
    </row>
    <row r="95" spans="2:62" s="52" customFormat="1" ht="27" thickTop="1" thickBot="1" x14ac:dyDescent="0.25">
      <c r="B95" s="124" t="s">
        <v>123</v>
      </c>
      <c r="C95" s="148" t="s">
        <v>211</v>
      </c>
      <c r="D95" s="129"/>
      <c r="E95" s="130" t="s">
        <v>128</v>
      </c>
      <c r="F95" s="130"/>
      <c r="G95" s="203" t="str">
        <f>INDEX('Pick-lists &amp; Defaults'!C69:C71,MATCH('PT19-env of humans &amp; animals'!C95,Treatment,0))</f>
        <v>??</v>
      </c>
      <c r="H95" s="128" t="s">
        <v>14</v>
      </c>
      <c r="I95" s="128" t="s">
        <v>21</v>
      </c>
      <c r="J95" s="224" t="s">
        <v>430</v>
      </c>
    </row>
    <row r="96" spans="2:62" s="52" customFormat="1" ht="13.5" thickTop="1" x14ac:dyDescent="0.2">
      <c r="B96" s="124"/>
      <c r="C96" s="124"/>
      <c r="D96" s="129"/>
      <c r="E96" s="130"/>
      <c r="F96" s="130"/>
      <c r="G96" s="128"/>
      <c r="H96" s="128"/>
      <c r="I96" s="128"/>
      <c r="J96" s="130"/>
    </row>
    <row r="97" spans="2:62" x14ac:dyDescent="0.2">
      <c r="B97" s="129"/>
      <c r="C97" s="129"/>
      <c r="D97" s="129"/>
      <c r="E97" s="126"/>
      <c r="F97" s="126"/>
      <c r="G97" s="126"/>
      <c r="H97" s="126"/>
      <c r="I97" s="126"/>
      <c r="J97" s="130"/>
      <c r="AU97" s="53"/>
      <c r="AV97" s="53"/>
      <c r="AW97" s="53"/>
      <c r="AX97" s="53"/>
      <c r="AY97" s="53"/>
      <c r="AZ97" s="53"/>
      <c r="BA97" s="53"/>
      <c r="BB97" s="53"/>
      <c r="BC97" s="53"/>
      <c r="BD97" s="53"/>
      <c r="BE97" s="53"/>
      <c r="BF97" s="53"/>
      <c r="BG97" s="53"/>
      <c r="BH97" s="53"/>
      <c r="BI97" s="53"/>
      <c r="BJ97" s="53"/>
    </row>
    <row r="98" spans="2:62" ht="15" x14ac:dyDescent="0.2">
      <c r="B98" s="113" t="s">
        <v>1</v>
      </c>
      <c r="C98" s="113"/>
      <c r="D98" s="113"/>
      <c r="E98" s="133"/>
      <c r="F98" s="133"/>
      <c r="G98" s="133"/>
      <c r="H98" s="133"/>
      <c r="I98" s="133"/>
      <c r="J98" s="174"/>
      <c r="AU98" s="53"/>
      <c r="AV98" s="53"/>
      <c r="AW98" s="53"/>
      <c r="AX98" s="53"/>
      <c r="AY98" s="53"/>
      <c r="AZ98" s="53"/>
      <c r="BA98" s="53"/>
      <c r="BB98" s="53"/>
      <c r="BC98" s="53"/>
      <c r="BD98" s="53"/>
      <c r="BE98" s="53"/>
      <c r="BF98" s="53"/>
      <c r="BG98" s="53"/>
      <c r="BH98" s="53"/>
      <c r="BI98" s="53"/>
      <c r="BJ98" s="53"/>
    </row>
    <row r="99" spans="2:62" x14ac:dyDescent="0.2">
      <c r="B99" s="126"/>
      <c r="C99" s="126"/>
      <c r="D99" s="126"/>
      <c r="E99" s="126"/>
      <c r="F99" s="126"/>
      <c r="G99" s="126"/>
      <c r="H99" s="126"/>
      <c r="I99" s="126"/>
      <c r="J99" s="130"/>
      <c r="AU99" s="53"/>
      <c r="AV99" s="53"/>
      <c r="AW99" s="53"/>
      <c r="AX99" s="53"/>
      <c r="AY99" s="53"/>
      <c r="AZ99" s="53"/>
      <c r="BA99" s="53"/>
      <c r="BB99" s="53"/>
      <c r="BC99" s="53"/>
      <c r="BD99" s="53"/>
      <c r="BE99" s="53"/>
      <c r="BF99" s="53"/>
      <c r="BG99" s="53"/>
      <c r="BH99" s="53"/>
      <c r="BI99" s="53"/>
      <c r="BJ99" s="53"/>
    </row>
    <row r="100" spans="2:62" ht="15" x14ac:dyDescent="0.2">
      <c r="B100" s="134" t="s">
        <v>2</v>
      </c>
      <c r="C100" s="134"/>
      <c r="D100" s="134"/>
      <c r="E100" s="135" t="s">
        <v>4</v>
      </c>
      <c r="F100" s="135"/>
      <c r="G100" s="136" t="s">
        <v>7</v>
      </c>
      <c r="H100" s="136" t="s">
        <v>3</v>
      </c>
      <c r="I100" s="136" t="s">
        <v>11</v>
      </c>
      <c r="J100" s="135" t="s">
        <v>444</v>
      </c>
      <c r="AU100" s="53"/>
      <c r="AV100" s="53"/>
      <c r="AW100" s="53"/>
      <c r="AX100" s="53"/>
      <c r="AY100" s="53"/>
      <c r="AZ100" s="53"/>
      <c r="BA100" s="53"/>
      <c r="BB100" s="53"/>
      <c r="BC100" s="53"/>
      <c r="BD100" s="53"/>
      <c r="BE100" s="53"/>
      <c r="BF100" s="53"/>
      <c r="BG100" s="53"/>
      <c r="BH100" s="53"/>
      <c r="BI100" s="53"/>
      <c r="BJ100" s="53"/>
    </row>
    <row r="101" spans="2:62" x14ac:dyDescent="0.2">
      <c r="B101" s="137"/>
      <c r="C101" s="137"/>
      <c r="D101" s="137"/>
      <c r="E101" s="137"/>
      <c r="F101" s="137"/>
      <c r="G101" s="137"/>
      <c r="H101" s="137"/>
      <c r="I101" s="137"/>
      <c r="J101" s="130"/>
      <c r="AU101" s="53"/>
      <c r="AV101" s="53"/>
      <c r="AW101" s="53"/>
      <c r="AX101" s="53"/>
      <c r="AY101" s="53"/>
      <c r="AZ101" s="53"/>
      <c r="BA101" s="53"/>
      <c r="BB101" s="53"/>
      <c r="BC101" s="53"/>
      <c r="BD101" s="53"/>
      <c r="BE101" s="53"/>
      <c r="BF101" s="53"/>
      <c r="BG101" s="53"/>
      <c r="BH101" s="53"/>
      <c r="BI101" s="53"/>
      <c r="BJ101" s="53"/>
    </row>
    <row r="102" spans="2:62" s="52" customFormat="1" ht="28.5" x14ac:dyDescent="0.2">
      <c r="B102" s="306" t="s">
        <v>133</v>
      </c>
      <c r="C102" s="306"/>
      <c r="D102" s="129"/>
      <c r="E102" s="129" t="s">
        <v>137</v>
      </c>
      <c r="F102" s="129"/>
      <c r="G102" s="199" t="str">
        <f>IF(AND(Qprod&gt;0,FAI&gt;0,NOT(AREAtreated="??")),Qprod*FAI*AREAtreated*Napp_building*Fapplication_air,"??")</f>
        <v>??</v>
      </c>
      <c r="H102" s="128" t="s">
        <v>22</v>
      </c>
      <c r="I102" s="128" t="s">
        <v>8</v>
      </c>
      <c r="J102" s="140" t="s">
        <v>141</v>
      </c>
    </row>
    <row r="103" spans="2:62" s="52" customFormat="1" x14ac:dyDescent="0.2">
      <c r="B103" s="129"/>
      <c r="C103" s="124"/>
      <c r="D103" s="129"/>
      <c r="E103" s="129"/>
      <c r="F103" s="129"/>
      <c r="G103" s="126"/>
      <c r="H103" s="128"/>
      <c r="I103" s="128"/>
      <c r="J103" s="140"/>
    </row>
    <row r="104" spans="2:62" s="52" customFormat="1" ht="28.5" x14ac:dyDescent="0.2">
      <c r="B104" s="306" t="s">
        <v>134</v>
      </c>
      <c r="C104" s="306"/>
      <c r="D104" s="129"/>
      <c r="E104" s="129" t="s">
        <v>138</v>
      </c>
      <c r="F104" s="129"/>
      <c r="G104" s="199" t="str">
        <f>IF(AND(Qprod&gt;0,FAI&gt;0,NOT(AREAtreated="??")),Qprod*FAI*AREAtreated*Napp_building*Fapplication_applicator,"??")</f>
        <v>??</v>
      </c>
      <c r="H104" s="128" t="s">
        <v>22</v>
      </c>
      <c r="I104" s="128" t="s">
        <v>8</v>
      </c>
      <c r="J104" s="140" t="s">
        <v>142</v>
      </c>
    </row>
    <row r="105" spans="2:62" s="52" customFormat="1" ht="13.5" customHeight="1" x14ac:dyDescent="0.2">
      <c r="B105" s="129"/>
      <c r="C105" s="124"/>
      <c r="D105" s="129"/>
      <c r="E105" s="129"/>
      <c r="F105" s="129"/>
      <c r="G105" s="126"/>
      <c r="H105" s="128"/>
      <c r="I105" s="128"/>
      <c r="J105" s="140"/>
    </row>
    <row r="106" spans="2:62" s="52" customFormat="1" ht="28.5" x14ac:dyDescent="0.2">
      <c r="B106" s="306" t="s">
        <v>135</v>
      </c>
      <c r="C106" s="306"/>
      <c r="D106" s="129"/>
      <c r="E106" s="129" t="s">
        <v>139</v>
      </c>
      <c r="F106" s="129"/>
      <c r="G106" s="199" t="str">
        <f>IF(AND(Qprod&gt;0,FAI&gt;0,NOT(AREAtreated="??")),Qprod*FAI*AREAtreated*Napp_building*Fapplication_floor,"??")</f>
        <v>??</v>
      </c>
      <c r="H106" s="128" t="s">
        <v>22</v>
      </c>
      <c r="I106" s="128" t="s">
        <v>8</v>
      </c>
      <c r="J106" s="140" t="s">
        <v>143</v>
      </c>
    </row>
    <row r="107" spans="2:62" s="52" customFormat="1" ht="13.5" customHeight="1" x14ac:dyDescent="0.2">
      <c r="B107" s="124"/>
      <c r="C107" s="124"/>
      <c r="D107" s="129"/>
      <c r="E107" s="129"/>
      <c r="F107" s="129"/>
      <c r="G107" s="126"/>
      <c r="H107" s="128"/>
      <c r="I107" s="128"/>
      <c r="J107" s="140"/>
    </row>
    <row r="108" spans="2:62" s="52" customFormat="1" ht="28.5" x14ac:dyDescent="0.2">
      <c r="B108" s="306" t="s">
        <v>136</v>
      </c>
      <c r="C108" s="306"/>
      <c r="D108" s="129"/>
      <c r="E108" s="129" t="s">
        <v>140</v>
      </c>
      <c r="F108" s="129"/>
      <c r="G108" s="199" t="str">
        <f>IF(AND(Qprod&gt;0,FAI&gt;0,NOT(AREAtreated="??")),Qprod*FAI*AREAtreated*Napp_building*Fapplication_treated,"??")</f>
        <v>??</v>
      </c>
      <c r="H108" s="128" t="s">
        <v>22</v>
      </c>
      <c r="I108" s="128" t="s">
        <v>8</v>
      </c>
      <c r="J108" s="140" t="s">
        <v>144</v>
      </c>
    </row>
    <row r="109" spans="2:62" s="52" customFormat="1" x14ac:dyDescent="0.2">
      <c r="B109" s="124"/>
      <c r="C109" s="124"/>
      <c r="D109" s="129"/>
      <c r="E109" s="129"/>
      <c r="F109" s="129"/>
      <c r="G109" s="126"/>
      <c r="H109" s="128"/>
      <c r="I109" s="128"/>
      <c r="J109" s="139"/>
    </row>
    <row r="110" spans="2:62" s="52" customFormat="1" x14ac:dyDescent="0.2">
      <c r="B110" s="124"/>
      <c r="C110" s="124"/>
      <c r="D110" s="126"/>
      <c r="E110" s="175"/>
      <c r="F110" s="175"/>
      <c r="G110" s="126"/>
      <c r="H110" s="216"/>
      <c r="I110" s="216"/>
      <c r="J110" s="217"/>
    </row>
    <row r="111" spans="2:62" s="52" customFormat="1" x14ac:dyDescent="0.2">
      <c r="H111" s="70"/>
      <c r="I111" s="70"/>
      <c r="J111" s="176"/>
    </row>
    <row r="112" spans="2:62" s="52" customFormat="1" x14ac:dyDescent="0.2">
      <c r="B112" s="177" t="s">
        <v>12</v>
      </c>
      <c r="C112" s="177"/>
      <c r="G112" s="178"/>
      <c r="H112" s="179"/>
      <c r="I112" s="70"/>
      <c r="J112" s="176"/>
    </row>
    <row r="113" spans="2:67" s="52" customFormat="1" x14ac:dyDescent="0.2">
      <c r="B113" s="177"/>
      <c r="H113" s="180"/>
      <c r="I113" s="70"/>
      <c r="J113" s="176"/>
    </row>
    <row r="114" spans="2:67" s="52" customFormat="1" x14ac:dyDescent="0.2">
      <c r="B114" s="177"/>
      <c r="H114" s="180"/>
      <c r="I114" s="70"/>
      <c r="J114" s="176"/>
    </row>
    <row r="115" spans="2:67" s="52" customFormat="1" x14ac:dyDescent="0.2">
      <c r="B115" s="250"/>
      <c r="H115" s="180"/>
      <c r="I115" s="70"/>
      <c r="J115" s="176"/>
    </row>
    <row r="116" spans="2:67" ht="15" customHeight="1" x14ac:dyDescent="0.2">
      <c r="B116" s="325" t="s">
        <v>493</v>
      </c>
      <c r="C116" s="325"/>
      <c r="D116" s="325"/>
      <c r="E116" s="325"/>
      <c r="F116" s="325"/>
      <c r="G116" s="325"/>
      <c r="H116" s="325"/>
      <c r="I116" s="325"/>
      <c r="J116" s="325"/>
      <c r="K116" s="50"/>
      <c r="L116" s="50"/>
      <c r="BI116" s="53"/>
      <c r="BJ116" s="53"/>
    </row>
    <row r="117" spans="2:67" ht="15" x14ac:dyDescent="0.2">
      <c r="B117" s="67"/>
      <c r="C117" s="57"/>
      <c r="D117" s="110"/>
      <c r="E117" s="110"/>
      <c r="F117" s="110"/>
      <c r="G117" s="110"/>
      <c r="H117" s="110"/>
      <c r="I117" s="110"/>
      <c r="J117" s="110"/>
      <c r="K117" s="50"/>
      <c r="L117" s="50"/>
      <c r="M117" s="50"/>
      <c r="N117" s="50"/>
    </row>
    <row r="118" spans="2:67" x14ac:dyDescent="0.2">
      <c r="B118" s="171" t="s">
        <v>19</v>
      </c>
      <c r="C118" s="171"/>
      <c r="D118" s="171"/>
      <c r="E118" s="58"/>
      <c r="F118" s="58"/>
      <c r="G118" s="58"/>
      <c r="H118" s="58"/>
      <c r="I118" s="58"/>
      <c r="J118" s="61"/>
      <c r="AU118" s="53"/>
      <c r="AV118" s="53"/>
      <c r="AW118" s="53"/>
      <c r="AX118" s="53"/>
      <c r="AY118" s="53"/>
      <c r="AZ118" s="53"/>
      <c r="BA118" s="53"/>
      <c r="BB118" s="53"/>
      <c r="BC118" s="53"/>
      <c r="BD118" s="53"/>
      <c r="BE118" s="53"/>
      <c r="BF118" s="53"/>
      <c r="BG118" s="53"/>
      <c r="BH118" s="53"/>
      <c r="BI118" s="53"/>
      <c r="BJ118" s="53"/>
    </row>
    <row r="119" spans="2:67" ht="29.25" customHeight="1" x14ac:dyDescent="0.2">
      <c r="B119" s="307" t="s">
        <v>466</v>
      </c>
      <c r="C119" s="307"/>
      <c r="D119" s="307"/>
      <c r="E119" s="307"/>
      <c r="F119" s="307"/>
      <c r="G119" s="307"/>
      <c r="H119" s="307"/>
      <c r="I119" s="307"/>
      <c r="J119" s="307"/>
      <c r="AU119" s="53"/>
      <c r="AV119" s="53"/>
      <c r="AW119" s="53"/>
      <c r="AX119" s="53"/>
      <c r="AY119" s="53"/>
      <c r="AZ119" s="53"/>
      <c r="BA119" s="53"/>
      <c r="BB119" s="53"/>
      <c r="BC119" s="53"/>
      <c r="BD119" s="53"/>
      <c r="BE119" s="53"/>
      <c r="BF119" s="53"/>
      <c r="BG119" s="53"/>
      <c r="BH119" s="53"/>
      <c r="BI119" s="53"/>
      <c r="BJ119" s="53"/>
    </row>
    <row r="120" spans="2:67" ht="12.75" customHeight="1" x14ac:dyDescent="0.2">
      <c r="B120" s="307" t="s">
        <v>467</v>
      </c>
      <c r="C120" s="307"/>
      <c r="D120" s="307"/>
      <c r="E120" s="307"/>
      <c r="F120" s="307"/>
      <c r="G120" s="307"/>
      <c r="H120" s="307"/>
      <c r="I120" s="307"/>
      <c r="J120" s="307"/>
      <c r="K120" s="50"/>
      <c r="L120" s="50"/>
      <c r="M120" s="50"/>
      <c r="N120" s="50"/>
      <c r="O120" s="50"/>
      <c r="P120" s="50"/>
      <c r="Q120" s="50"/>
      <c r="R120" s="50"/>
      <c r="S120" s="50"/>
      <c r="BK120" s="52"/>
      <c r="BL120" s="52"/>
      <c r="BM120" s="52"/>
      <c r="BN120" s="52"/>
      <c r="BO120" s="52"/>
    </row>
    <row r="121" spans="2:67" s="52" customFormat="1" ht="15" x14ac:dyDescent="0.2">
      <c r="D121" s="110"/>
      <c r="E121" s="111"/>
      <c r="F121" s="111"/>
      <c r="G121" s="173"/>
      <c r="H121" s="173"/>
      <c r="I121" s="173"/>
      <c r="J121" s="50"/>
      <c r="K121" s="50"/>
      <c r="L121" s="50"/>
      <c r="M121" s="50"/>
      <c r="N121" s="50"/>
    </row>
    <row r="122" spans="2:67" ht="15" x14ac:dyDescent="0.2">
      <c r="B122" s="113" t="s">
        <v>0</v>
      </c>
      <c r="C122" s="113"/>
      <c r="D122" s="113"/>
      <c r="E122" s="133"/>
      <c r="F122" s="133"/>
      <c r="G122" s="133"/>
      <c r="H122" s="133"/>
      <c r="I122" s="133"/>
      <c r="J122" s="174"/>
      <c r="AU122" s="53"/>
      <c r="AV122" s="53"/>
      <c r="AW122" s="53"/>
      <c r="AX122" s="53"/>
      <c r="AY122" s="53"/>
      <c r="AZ122" s="53"/>
      <c r="BA122" s="53"/>
      <c r="BB122" s="53"/>
      <c r="BC122" s="53"/>
      <c r="BD122" s="53"/>
      <c r="BE122" s="53"/>
      <c r="BF122" s="53"/>
      <c r="BG122" s="53"/>
      <c r="BH122" s="53"/>
      <c r="BI122" s="53"/>
      <c r="BJ122" s="53"/>
    </row>
    <row r="123" spans="2:67" x14ac:dyDescent="0.2">
      <c r="B123" s="126"/>
      <c r="C123" s="126"/>
      <c r="D123" s="126"/>
      <c r="E123" s="126"/>
      <c r="F123" s="126"/>
      <c r="G123" s="126"/>
      <c r="H123" s="126"/>
      <c r="I123" s="126"/>
      <c r="J123" s="130"/>
      <c r="AU123" s="53"/>
      <c r="AV123" s="53"/>
      <c r="AW123" s="53"/>
      <c r="AX123" s="53"/>
      <c r="AY123" s="53"/>
      <c r="AZ123" s="53"/>
      <c r="BA123" s="53"/>
      <c r="BB123" s="53"/>
      <c r="BC123" s="53"/>
      <c r="BD123" s="53"/>
      <c r="BE123" s="53"/>
      <c r="BF123" s="53"/>
      <c r="BG123" s="53"/>
      <c r="BH123" s="53"/>
      <c r="BI123" s="53"/>
      <c r="BJ123" s="53"/>
    </row>
    <row r="124" spans="2:67" ht="15" x14ac:dyDescent="0.2">
      <c r="B124" s="134" t="s">
        <v>2</v>
      </c>
      <c r="C124" s="134"/>
      <c r="D124" s="134"/>
      <c r="E124" s="135" t="s">
        <v>4</v>
      </c>
      <c r="F124" s="135"/>
      <c r="G124" s="136" t="s">
        <v>7</v>
      </c>
      <c r="H124" s="136" t="s">
        <v>3</v>
      </c>
      <c r="I124" s="136" t="s">
        <v>11</v>
      </c>
      <c r="J124" s="135" t="s">
        <v>444</v>
      </c>
      <c r="AU124" s="53"/>
      <c r="AV124" s="53"/>
      <c r="AW124" s="53"/>
      <c r="AX124" s="53"/>
      <c r="AY124" s="53"/>
      <c r="AZ124" s="53"/>
      <c r="BA124" s="53"/>
      <c r="BB124" s="53"/>
      <c r="BC124" s="53"/>
      <c r="BD124" s="53"/>
      <c r="BE124" s="53"/>
      <c r="BF124" s="53"/>
      <c r="BG124" s="53"/>
      <c r="BH124" s="53"/>
      <c r="BI124" s="53"/>
      <c r="BJ124" s="53"/>
    </row>
    <row r="125" spans="2:67" x14ac:dyDescent="0.2">
      <c r="B125" s="124"/>
      <c r="C125" s="134"/>
      <c r="D125" s="134"/>
      <c r="E125" s="135"/>
      <c r="F125" s="135"/>
      <c r="G125" s="136"/>
      <c r="H125" s="136"/>
      <c r="I125" s="136"/>
      <c r="J125" s="135"/>
      <c r="AU125" s="53"/>
      <c r="AV125" s="53"/>
      <c r="AW125" s="53"/>
      <c r="AX125" s="53"/>
      <c r="AY125" s="53"/>
      <c r="AZ125" s="53"/>
      <c r="BA125" s="53"/>
      <c r="BB125" s="53"/>
      <c r="BC125" s="53"/>
      <c r="BD125" s="53"/>
      <c r="BE125" s="53"/>
      <c r="BF125" s="53"/>
      <c r="BG125" s="53"/>
      <c r="BH125" s="53"/>
      <c r="BI125" s="53"/>
      <c r="BJ125" s="53"/>
    </row>
    <row r="126" spans="2:67" s="52" customFormat="1" ht="28.5" customHeight="1" x14ac:dyDescent="0.2">
      <c r="B126" s="306" t="s">
        <v>134</v>
      </c>
      <c r="C126" s="306"/>
      <c r="D126" s="129"/>
      <c r="E126" s="129" t="s">
        <v>138</v>
      </c>
      <c r="F126" s="129"/>
      <c r="G126" s="198" t="str">
        <f>G104</f>
        <v>??</v>
      </c>
      <c r="H126" s="128" t="s">
        <v>22</v>
      </c>
      <c r="I126" s="128" t="s">
        <v>8</v>
      </c>
      <c r="J126" s="228" t="s">
        <v>145</v>
      </c>
    </row>
    <row r="127" spans="2:67" s="52" customFormat="1" ht="13.5" customHeight="1" x14ac:dyDescent="0.2">
      <c r="B127" s="129"/>
      <c r="C127" s="124"/>
      <c r="D127" s="129"/>
      <c r="E127" s="129"/>
      <c r="F127" s="129"/>
      <c r="G127" s="126"/>
      <c r="H127" s="128"/>
      <c r="I127" s="128"/>
      <c r="J127" s="140"/>
    </row>
    <row r="128" spans="2:67" s="52" customFormat="1" ht="15" x14ac:dyDescent="0.2">
      <c r="B128" s="306" t="s">
        <v>135</v>
      </c>
      <c r="C128" s="306"/>
      <c r="D128" s="129"/>
      <c r="E128" s="129" t="s">
        <v>139</v>
      </c>
      <c r="F128" s="129"/>
      <c r="G128" s="198" t="str">
        <f>G106</f>
        <v>??</v>
      </c>
      <c r="H128" s="128" t="s">
        <v>22</v>
      </c>
      <c r="I128" s="128" t="s">
        <v>8</v>
      </c>
      <c r="J128" s="228" t="s">
        <v>145</v>
      </c>
    </row>
    <row r="129" spans="2:62" s="52" customFormat="1" ht="13.5" customHeight="1" x14ac:dyDescent="0.2">
      <c r="B129" s="124"/>
      <c r="C129" s="124"/>
      <c r="D129" s="129"/>
      <c r="E129" s="129"/>
      <c r="F129" s="129"/>
      <c r="G129" s="126"/>
      <c r="H129" s="128"/>
      <c r="I129" s="128"/>
      <c r="J129" s="140"/>
    </row>
    <row r="130" spans="2:62" s="52" customFormat="1" ht="30.75" customHeight="1" x14ac:dyDescent="0.2">
      <c r="B130" s="306" t="s">
        <v>136</v>
      </c>
      <c r="C130" s="306"/>
      <c r="D130" s="129"/>
      <c r="E130" s="129" t="s">
        <v>140</v>
      </c>
      <c r="F130" s="129"/>
      <c r="G130" s="198" t="str">
        <f>G108</f>
        <v>??</v>
      </c>
      <c r="H130" s="128" t="s">
        <v>22</v>
      </c>
      <c r="I130" s="128" t="s">
        <v>8</v>
      </c>
      <c r="J130" s="228" t="s">
        <v>145</v>
      </c>
    </row>
    <row r="131" spans="2:62" x14ac:dyDescent="0.2">
      <c r="B131" s="124"/>
      <c r="C131" s="134"/>
      <c r="D131" s="134"/>
      <c r="E131" s="224"/>
      <c r="F131" s="224"/>
      <c r="G131" s="132"/>
      <c r="H131" s="132"/>
      <c r="I131" s="132"/>
      <c r="J131" s="135"/>
      <c r="AU131" s="53"/>
      <c r="AV131" s="53"/>
      <c r="AW131" s="53"/>
      <c r="AX131" s="53"/>
      <c r="AY131" s="53"/>
      <c r="AZ131" s="53"/>
      <c r="BA131" s="53"/>
      <c r="BB131" s="53"/>
      <c r="BC131" s="53"/>
      <c r="BD131" s="53"/>
      <c r="BE131" s="53"/>
      <c r="BF131" s="53"/>
      <c r="BG131" s="53"/>
      <c r="BH131" s="53"/>
      <c r="BI131" s="53"/>
      <c r="BJ131" s="53"/>
    </row>
    <row r="132" spans="2:62" ht="29.25" customHeight="1" x14ac:dyDescent="0.2">
      <c r="B132" s="306" t="s">
        <v>146</v>
      </c>
      <c r="C132" s="306"/>
      <c r="D132" s="175"/>
      <c r="E132" s="129" t="s">
        <v>147</v>
      </c>
      <c r="F132" s="129"/>
      <c r="G132" s="128">
        <v>1</v>
      </c>
      <c r="H132" s="128" t="s">
        <v>5</v>
      </c>
      <c r="I132" s="128" t="s">
        <v>13</v>
      </c>
      <c r="J132" s="229"/>
      <c r="AU132" s="53"/>
      <c r="AV132" s="53"/>
      <c r="AW132" s="53"/>
      <c r="AX132" s="53"/>
      <c r="AY132" s="53"/>
      <c r="AZ132" s="53"/>
      <c r="BA132" s="53"/>
      <c r="BB132" s="53"/>
      <c r="BC132" s="53"/>
      <c r="BD132" s="53"/>
      <c r="BE132" s="53"/>
      <c r="BF132" s="53"/>
      <c r="BG132" s="53"/>
      <c r="BH132" s="53"/>
      <c r="BI132" s="53"/>
      <c r="BJ132" s="53"/>
    </row>
    <row r="133" spans="2:62" x14ac:dyDescent="0.2">
      <c r="B133" s="306"/>
      <c r="C133" s="306"/>
      <c r="D133" s="175"/>
      <c r="E133" s="126"/>
      <c r="F133" s="126"/>
      <c r="G133" s="132"/>
      <c r="H133" s="132"/>
      <c r="I133" s="132"/>
      <c r="J133" s="229"/>
      <c r="AU133" s="53"/>
      <c r="AV133" s="53"/>
      <c r="AW133" s="53"/>
      <c r="AX133" s="53"/>
      <c r="AY133" s="53"/>
      <c r="AZ133" s="53"/>
      <c r="BA133" s="53"/>
      <c r="BB133" s="53"/>
      <c r="BC133" s="53"/>
      <c r="BD133" s="53"/>
      <c r="BE133" s="53"/>
      <c r="BF133" s="53"/>
      <c r="BG133" s="53"/>
      <c r="BH133" s="53"/>
      <c r="BI133" s="53"/>
      <c r="BJ133" s="53"/>
    </row>
    <row r="134" spans="2:62" s="52" customFormat="1" ht="28.5" customHeight="1" x14ac:dyDescent="0.2">
      <c r="B134" s="306" t="s">
        <v>148</v>
      </c>
      <c r="C134" s="306"/>
      <c r="D134" s="175"/>
      <c r="E134" s="129" t="s">
        <v>149</v>
      </c>
      <c r="F134" s="129"/>
      <c r="G134" s="128">
        <v>1</v>
      </c>
      <c r="H134" s="128" t="s">
        <v>5</v>
      </c>
      <c r="I134" s="128" t="s">
        <v>13</v>
      </c>
      <c r="J134" s="229"/>
    </row>
    <row r="135" spans="2:62" s="52" customFormat="1" x14ac:dyDescent="0.2">
      <c r="B135" s="124"/>
      <c r="C135" s="124"/>
      <c r="D135" s="129"/>
      <c r="E135" s="126"/>
      <c r="F135" s="126"/>
      <c r="G135" s="128"/>
      <c r="H135" s="128"/>
      <c r="I135" s="128"/>
      <c r="J135" s="229"/>
    </row>
    <row r="136" spans="2:62" s="52" customFormat="1" ht="14.25" x14ac:dyDescent="0.2">
      <c r="B136" s="124" t="s">
        <v>150</v>
      </c>
      <c r="C136" s="124"/>
      <c r="D136" s="129"/>
      <c r="E136" s="131" t="s">
        <v>151</v>
      </c>
      <c r="F136" s="131"/>
      <c r="G136" s="128">
        <v>0.5</v>
      </c>
      <c r="H136" s="128" t="s">
        <v>5</v>
      </c>
      <c r="I136" s="128" t="s">
        <v>13</v>
      </c>
      <c r="J136" s="229"/>
    </row>
    <row r="137" spans="2:62" s="52" customFormat="1" x14ac:dyDescent="0.2">
      <c r="B137" s="306"/>
      <c r="C137" s="306"/>
      <c r="D137" s="129"/>
      <c r="E137" s="130"/>
      <c r="F137" s="130"/>
      <c r="G137" s="128"/>
      <c r="H137" s="128"/>
      <c r="I137" s="128"/>
      <c r="J137" s="229"/>
    </row>
    <row r="138" spans="2:62" s="52" customFormat="1" ht="25.5" customHeight="1" x14ac:dyDescent="0.2">
      <c r="B138" s="306" t="s">
        <v>152</v>
      </c>
      <c r="C138" s="306"/>
      <c r="D138" s="129"/>
      <c r="E138" s="130" t="s">
        <v>153</v>
      </c>
      <c r="F138" s="130"/>
      <c r="G138" s="128">
        <v>4000</v>
      </c>
      <c r="H138" s="128" t="s">
        <v>5</v>
      </c>
      <c r="I138" s="128" t="s">
        <v>13</v>
      </c>
      <c r="J138" s="229"/>
    </row>
    <row r="139" spans="2:62" s="52" customFormat="1" x14ac:dyDescent="0.2">
      <c r="B139" s="124"/>
      <c r="C139" s="124"/>
      <c r="D139" s="129"/>
      <c r="E139" s="130"/>
      <c r="F139" s="130"/>
      <c r="G139" s="128"/>
      <c r="H139" s="128"/>
      <c r="I139" s="128"/>
      <c r="J139" s="229"/>
    </row>
    <row r="140" spans="2:62" s="52" customFormat="1" ht="14.25" x14ac:dyDescent="0.2">
      <c r="B140" s="306" t="s">
        <v>154</v>
      </c>
      <c r="C140" s="306"/>
      <c r="D140" s="129"/>
      <c r="E140" s="130" t="s">
        <v>155</v>
      </c>
      <c r="F140" s="130"/>
      <c r="G140" s="132">
        <v>5.5199999999999999E-2</v>
      </c>
      <c r="H140" s="128" t="s">
        <v>5</v>
      </c>
      <c r="I140" s="128" t="s">
        <v>33</v>
      </c>
      <c r="J140" s="229"/>
    </row>
    <row r="141" spans="2:62" s="52" customFormat="1" x14ac:dyDescent="0.2">
      <c r="B141" s="124"/>
      <c r="C141" s="124"/>
      <c r="D141" s="129"/>
      <c r="E141" s="130"/>
      <c r="F141" s="130"/>
      <c r="G141" s="128"/>
      <c r="H141" s="128"/>
      <c r="I141" s="128"/>
      <c r="J141" s="130"/>
    </row>
    <row r="142" spans="2:62" x14ac:dyDescent="0.2">
      <c r="B142" s="129"/>
      <c r="C142" s="129"/>
      <c r="D142" s="129"/>
      <c r="E142" s="126"/>
      <c r="F142" s="126"/>
      <c r="G142" s="126"/>
      <c r="H142" s="126"/>
      <c r="I142" s="126"/>
      <c r="J142" s="130"/>
      <c r="AU142" s="53"/>
      <c r="AV142" s="53"/>
      <c r="AW142" s="53"/>
      <c r="AX142" s="53"/>
      <c r="AY142" s="53"/>
      <c r="AZ142" s="53"/>
      <c r="BA142" s="53"/>
      <c r="BB142" s="53"/>
      <c r="BC142" s="53"/>
      <c r="BD142" s="53"/>
      <c r="BE142" s="53"/>
      <c r="BF142" s="53"/>
      <c r="BG142" s="53"/>
      <c r="BH142" s="53"/>
      <c r="BI142" s="53"/>
      <c r="BJ142" s="53"/>
    </row>
    <row r="143" spans="2:62" ht="15" x14ac:dyDescent="0.2">
      <c r="B143" s="113" t="s">
        <v>1</v>
      </c>
      <c r="C143" s="113"/>
      <c r="D143" s="113"/>
      <c r="E143" s="133"/>
      <c r="F143" s="133"/>
      <c r="G143" s="133"/>
      <c r="H143" s="133"/>
      <c r="I143" s="133"/>
      <c r="J143" s="174"/>
      <c r="AU143" s="53"/>
      <c r="AV143" s="53"/>
      <c r="AW143" s="53"/>
      <c r="AX143" s="53"/>
      <c r="AY143" s="53"/>
      <c r="AZ143" s="53"/>
      <c r="BA143" s="53"/>
      <c r="BB143" s="53"/>
      <c r="BC143" s="53"/>
      <c r="BD143" s="53"/>
      <c r="BE143" s="53"/>
      <c r="BF143" s="53"/>
      <c r="BG143" s="53"/>
      <c r="BH143" s="53"/>
      <c r="BI143" s="53"/>
      <c r="BJ143" s="53"/>
    </row>
    <row r="144" spans="2:62" x14ac:dyDescent="0.2">
      <c r="B144" s="126"/>
      <c r="C144" s="126"/>
      <c r="D144" s="126"/>
      <c r="E144" s="126"/>
      <c r="F144" s="126"/>
      <c r="G144" s="126"/>
      <c r="H144" s="126"/>
      <c r="I144" s="126"/>
      <c r="J144" s="130"/>
      <c r="AU144" s="53"/>
      <c r="AV144" s="53"/>
      <c r="AW144" s="53"/>
      <c r="AX144" s="53"/>
      <c r="AY144" s="53"/>
      <c r="AZ144" s="53"/>
      <c r="BA144" s="53"/>
      <c r="BB144" s="53"/>
      <c r="BC144" s="53"/>
      <c r="BD144" s="53"/>
      <c r="BE144" s="53"/>
      <c r="BF144" s="53"/>
      <c r="BG144" s="53"/>
      <c r="BH144" s="53"/>
      <c r="BI144" s="53"/>
      <c r="BJ144" s="53"/>
    </row>
    <row r="145" spans="2:62" ht="15" x14ac:dyDescent="0.2">
      <c r="B145" s="134" t="s">
        <v>2</v>
      </c>
      <c r="C145" s="134"/>
      <c r="D145" s="134"/>
      <c r="E145" s="135" t="s">
        <v>4</v>
      </c>
      <c r="F145" s="135"/>
      <c r="G145" s="136" t="s">
        <v>7</v>
      </c>
      <c r="H145" s="136" t="s">
        <v>3</v>
      </c>
      <c r="I145" s="136" t="s">
        <v>11</v>
      </c>
      <c r="J145" s="135" t="s">
        <v>444</v>
      </c>
      <c r="AU145" s="53"/>
      <c r="AV145" s="53"/>
      <c r="AW145" s="53"/>
      <c r="AX145" s="53"/>
      <c r="AY145" s="53"/>
      <c r="AZ145" s="53"/>
      <c r="BA145" s="53"/>
      <c r="BB145" s="53"/>
      <c r="BC145" s="53"/>
      <c r="BD145" s="53"/>
      <c r="BE145" s="53"/>
      <c r="BF145" s="53"/>
      <c r="BG145" s="53"/>
      <c r="BH145" s="53"/>
      <c r="BI145" s="53"/>
      <c r="BJ145" s="53"/>
    </row>
    <row r="146" spans="2:62" x14ac:dyDescent="0.2">
      <c r="B146" s="137"/>
      <c r="C146" s="137"/>
      <c r="D146" s="137"/>
      <c r="E146" s="137"/>
      <c r="F146" s="137"/>
      <c r="G146" s="137"/>
      <c r="H146" s="137"/>
      <c r="I146" s="137"/>
      <c r="J146" s="130"/>
      <c r="AU146" s="53"/>
      <c r="AV146" s="53"/>
      <c r="AW146" s="53"/>
      <c r="AX146" s="53"/>
      <c r="AY146" s="53"/>
      <c r="AZ146" s="53"/>
      <c r="BA146" s="53"/>
      <c r="BB146" s="53"/>
      <c r="BC146" s="53"/>
      <c r="BD146" s="53"/>
      <c r="BE146" s="53"/>
      <c r="BF146" s="53"/>
      <c r="BG146" s="53"/>
      <c r="BH146" s="53"/>
      <c r="BI146" s="53"/>
      <c r="BJ146" s="53"/>
    </row>
    <row r="147" spans="2:62" s="52" customFormat="1" ht="24.75" customHeight="1" x14ac:dyDescent="0.2">
      <c r="B147" s="306" t="s">
        <v>156</v>
      </c>
      <c r="C147" s="306"/>
      <c r="D147" s="129"/>
      <c r="E147" s="129" t="s">
        <v>158</v>
      </c>
      <c r="F147" s="129"/>
      <c r="G147" s="199" t="str">
        <f>IF(NOT(Eapplication_applicator="??"),Eapplication_applicator*Fapplicator_ww,"??")</f>
        <v>??</v>
      </c>
      <c r="H147" s="128" t="s">
        <v>22</v>
      </c>
      <c r="I147" s="128" t="s">
        <v>8</v>
      </c>
      <c r="J147" s="139" t="s">
        <v>205</v>
      </c>
    </row>
    <row r="148" spans="2:62" s="52" customFormat="1" ht="13.5" customHeight="1" x14ac:dyDescent="0.2">
      <c r="B148" s="129"/>
      <c r="C148" s="124"/>
      <c r="D148" s="129"/>
      <c r="E148" s="129"/>
      <c r="F148" s="129"/>
      <c r="G148" s="126"/>
      <c r="H148" s="128"/>
      <c r="I148" s="128"/>
      <c r="J148" s="140"/>
    </row>
    <row r="149" spans="2:62" s="52" customFormat="1" ht="24.75" customHeight="1" x14ac:dyDescent="0.2">
      <c r="B149" s="306" t="s">
        <v>157</v>
      </c>
      <c r="C149" s="306"/>
      <c r="D149" s="129"/>
      <c r="E149" s="129" t="s">
        <v>159</v>
      </c>
      <c r="F149" s="129"/>
      <c r="G149" s="199" t="str">
        <f>IF(AND(NOT(Eapplication_floor="??"),NOT(Eapplication_treated="??")),(Eapplication_floor+Eapplication_treated)*Fww*FCE,"??")</f>
        <v>??</v>
      </c>
      <c r="H149" s="128" t="s">
        <v>22</v>
      </c>
      <c r="I149" s="128" t="s">
        <v>8</v>
      </c>
      <c r="J149" s="139" t="s">
        <v>206</v>
      </c>
    </row>
    <row r="150" spans="2:62" s="52" customFormat="1" x14ac:dyDescent="0.2">
      <c r="B150" s="124"/>
      <c r="C150" s="124"/>
      <c r="D150" s="129"/>
      <c r="E150" s="129"/>
      <c r="F150" s="129"/>
      <c r="G150" s="126"/>
      <c r="H150" s="128"/>
      <c r="I150" s="128"/>
      <c r="J150" s="139"/>
    </row>
    <row r="151" spans="2:62" s="52" customFormat="1" ht="25.5" customHeight="1" x14ac:dyDescent="0.2">
      <c r="B151" s="306" t="s">
        <v>160</v>
      </c>
      <c r="C151" s="306"/>
      <c r="D151" s="129"/>
      <c r="E151" s="129" t="s">
        <v>161</v>
      </c>
      <c r="F151" s="129"/>
      <c r="G151" s="199" t="str">
        <f>IF(OR(Eapplicator_ww="??",Etreated_ww="??"),"??",Eapplicator_ww+Etreated_ww)</f>
        <v>??</v>
      </c>
      <c r="H151" s="128" t="s">
        <v>22</v>
      </c>
      <c r="I151" s="128" t="s">
        <v>8</v>
      </c>
      <c r="J151" s="139" t="s">
        <v>207</v>
      </c>
    </row>
    <row r="152" spans="2:62" s="52" customFormat="1" x14ac:dyDescent="0.2">
      <c r="B152" s="124"/>
      <c r="C152" s="124"/>
      <c r="D152" s="129"/>
      <c r="E152" s="129"/>
      <c r="F152" s="129"/>
      <c r="G152" s="126"/>
      <c r="H152" s="128"/>
      <c r="I152" s="128"/>
      <c r="J152" s="139"/>
    </row>
    <row r="153" spans="2:62" s="52" customFormat="1" ht="15" x14ac:dyDescent="0.2">
      <c r="B153" s="306" t="s">
        <v>86</v>
      </c>
      <c r="C153" s="306"/>
      <c r="D153" s="129"/>
      <c r="E153" s="129" t="s">
        <v>24</v>
      </c>
      <c r="F153" s="129"/>
      <c r="G153" s="199" t="str">
        <f>IF(NOT(Eww="??"),Eww*Nhouses*Fsimultaneity,"??")</f>
        <v>??</v>
      </c>
      <c r="H153" s="128" t="s">
        <v>22</v>
      </c>
      <c r="I153" s="128" t="s">
        <v>8</v>
      </c>
      <c r="J153" s="139" t="s">
        <v>208</v>
      </c>
    </row>
    <row r="154" spans="2:62" s="52" customFormat="1" ht="13.5" customHeight="1" x14ac:dyDescent="0.2">
      <c r="B154" s="124"/>
      <c r="C154" s="124"/>
      <c r="D154" s="129"/>
      <c r="E154" s="129"/>
      <c r="F154" s="129"/>
      <c r="G154" s="131"/>
      <c r="H154" s="128"/>
      <c r="I154" s="128"/>
      <c r="J154" s="139"/>
    </row>
    <row r="155" spans="2:62" s="52" customFormat="1" x14ac:dyDescent="0.2">
      <c r="B155" s="131"/>
      <c r="C155" s="131"/>
      <c r="D155" s="131"/>
      <c r="E155" s="131"/>
      <c r="F155" s="131"/>
      <c r="G155" s="131"/>
      <c r="H155" s="131"/>
      <c r="I155" s="131"/>
      <c r="J155" s="131"/>
    </row>
    <row r="156" spans="2:62" s="52" customFormat="1" x14ac:dyDescent="0.2">
      <c r="H156" s="70"/>
      <c r="I156" s="70"/>
      <c r="J156" s="176"/>
    </row>
    <row r="157" spans="2:62" s="52" customFormat="1" x14ac:dyDescent="0.2">
      <c r="B157" s="177" t="s">
        <v>12</v>
      </c>
      <c r="C157" s="177"/>
      <c r="G157" s="178"/>
      <c r="H157" s="179"/>
      <c r="I157" s="70"/>
      <c r="J157" s="176"/>
    </row>
    <row r="158" spans="2:62" s="52" customFormat="1" x14ac:dyDescent="0.2">
      <c r="B158" s="177"/>
      <c r="H158" s="180"/>
      <c r="I158" s="70"/>
      <c r="J158" s="176"/>
    </row>
    <row r="159" spans="2:62" s="52" customFormat="1" x14ac:dyDescent="0.2">
      <c r="B159" s="177"/>
      <c r="H159" s="180"/>
      <c r="I159" s="70"/>
      <c r="J159" s="176"/>
    </row>
    <row r="160" spans="2:62" s="52" customFormat="1" x14ac:dyDescent="0.2">
      <c r="B160" s="177"/>
      <c r="H160" s="180"/>
      <c r="I160" s="70"/>
      <c r="J160" s="176"/>
    </row>
    <row r="161" spans="2:67" ht="15" customHeight="1" x14ac:dyDescent="0.2">
      <c r="B161" s="325" t="s">
        <v>494</v>
      </c>
      <c r="C161" s="325"/>
      <c r="D161" s="325"/>
      <c r="E161" s="325"/>
      <c r="F161" s="325"/>
      <c r="G161" s="325"/>
      <c r="H161" s="325"/>
      <c r="I161" s="325"/>
      <c r="J161" s="325"/>
      <c r="K161" s="50"/>
      <c r="L161" s="50"/>
      <c r="BI161" s="53"/>
      <c r="BJ161" s="53"/>
    </row>
    <row r="162" spans="2:67" ht="15" x14ac:dyDescent="0.2">
      <c r="B162" s="67"/>
      <c r="C162" s="57"/>
      <c r="D162" s="110"/>
      <c r="E162" s="110"/>
      <c r="F162" s="110"/>
      <c r="G162" s="110"/>
      <c r="H162" s="110"/>
      <c r="I162" s="110"/>
      <c r="J162" s="110"/>
      <c r="K162" s="50"/>
      <c r="L162" s="50"/>
      <c r="M162" s="50"/>
      <c r="N162" s="50"/>
    </row>
    <row r="163" spans="2:67" x14ac:dyDescent="0.2">
      <c r="B163" s="171" t="s">
        <v>19</v>
      </c>
      <c r="C163" s="171"/>
      <c r="D163" s="171"/>
      <c r="E163" s="58"/>
      <c r="F163" s="58"/>
      <c r="G163" s="58"/>
      <c r="H163" s="58"/>
      <c r="I163" s="58"/>
      <c r="J163" s="61"/>
      <c r="AU163" s="53"/>
      <c r="AV163" s="53"/>
      <c r="AW163" s="53"/>
      <c r="AX163" s="53"/>
      <c r="AY163" s="53"/>
      <c r="AZ163" s="53"/>
      <c r="BA163" s="53"/>
      <c r="BB163" s="53"/>
      <c r="BC163" s="53"/>
      <c r="BD163" s="53"/>
      <c r="BE163" s="53"/>
      <c r="BF163" s="53"/>
      <c r="BG163" s="53"/>
      <c r="BH163" s="53"/>
      <c r="BI163" s="53"/>
      <c r="BJ163" s="53"/>
    </row>
    <row r="164" spans="2:67" ht="32.25" customHeight="1" x14ac:dyDescent="0.2">
      <c r="B164" s="307" t="s">
        <v>485</v>
      </c>
      <c r="C164" s="307"/>
      <c r="D164" s="307"/>
      <c r="E164" s="307"/>
      <c r="F164" s="307"/>
      <c r="G164" s="307"/>
      <c r="H164" s="307"/>
      <c r="I164" s="307"/>
      <c r="J164" s="307"/>
      <c r="AU164" s="53"/>
      <c r="AV164" s="53"/>
      <c r="AW164" s="53"/>
      <c r="AX164" s="53"/>
      <c r="AY164" s="53"/>
      <c r="AZ164" s="53"/>
      <c r="BA164" s="53"/>
      <c r="BB164" s="53"/>
      <c r="BC164" s="53"/>
      <c r="BD164" s="53"/>
      <c r="BE164" s="53"/>
      <c r="BF164" s="53"/>
      <c r="BG164" s="53"/>
      <c r="BH164" s="53"/>
      <c r="BI164" s="53"/>
      <c r="BJ164" s="53"/>
    </row>
    <row r="165" spans="2:67" ht="14.25" x14ac:dyDescent="0.2">
      <c r="B165" s="67" t="s">
        <v>486</v>
      </c>
      <c r="C165" s="67"/>
      <c r="D165" s="67"/>
      <c r="E165" s="67"/>
      <c r="F165" s="67"/>
      <c r="G165" s="67"/>
      <c r="H165" s="67"/>
      <c r="I165" s="67"/>
      <c r="J165" s="67"/>
      <c r="K165" s="50"/>
      <c r="L165" s="50"/>
      <c r="M165" s="50"/>
      <c r="N165" s="50"/>
      <c r="O165" s="50"/>
      <c r="P165" s="50"/>
      <c r="Q165" s="50"/>
      <c r="R165" s="50"/>
      <c r="S165" s="50"/>
      <c r="BK165" s="52"/>
      <c r="BL165" s="52"/>
      <c r="BM165" s="52"/>
      <c r="BN165" s="52"/>
      <c r="BO165" s="52"/>
    </row>
    <row r="166" spans="2:67" x14ac:dyDescent="0.2">
      <c r="B166" s="307" t="s">
        <v>487</v>
      </c>
      <c r="C166" s="307"/>
      <c r="D166" s="307"/>
      <c r="E166" s="307"/>
      <c r="F166" s="307"/>
      <c r="G166" s="307"/>
      <c r="H166" s="307"/>
      <c r="I166" s="307"/>
      <c r="J166" s="307"/>
      <c r="K166" s="50"/>
      <c r="L166" s="50"/>
      <c r="M166" s="50"/>
      <c r="N166" s="50"/>
      <c r="O166" s="50"/>
      <c r="P166" s="50"/>
      <c r="Q166" s="50"/>
      <c r="R166" s="50"/>
      <c r="S166" s="50"/>
      <c r="BK166" s="52"/>
      <c r="BL166" s="52"/>
      <c r="BM166" s="52"/>
      <c r="BN166" s="52"/>
      <c r="BO166" s="52"/>
    </row>
    <row r="167" spans="2:67" s="52" customFormat="1" ht="15" x14ac:dyDescent="0.2">
      <c r="D167" s="110"/>
      <c r="E167" s="111"/>
      <c r="F167" s="111"/>
      <c r="G167" s="173"/>
      <c r="H167" s="173"/>
      <c r="I167" s="173"/>
      <c r="J167" s="50"/>
      <c r="K167" s="50"/>
      <c r="L167" s="50"/>
      <c r="M167" s="50"/>
      <c r="N167" s="50"/>
    </row>
    <row r="168" spans="2:67" ht="15" x14ac:dyDescent="0.2">
      <c r="B168" s="113" t="s">
        <v>0</v>
      </c>
      <c r="C168" s="113"/>
      <c r="D168" s="113"/>
      <c r="E168" s="133"/>
      <c r="F168" s="133"/>
      <c r="G168" s="133"/>
      <c r="H168" s="133"/>
      <c r="I168" s="133"/>
      <c r="J168" s="174"/>
      <c r="AU168" s="53"/>
      <c r="AV168" s="53"/>
      <c r="AW168" s="53"/>
      <c r="AX168" s="53"/>
      <c r="AY168" s="53"/>
      <c r="AZ168" s="53"/>
      <c r="BA168" s="53"/>
      <c r="BB168" s="53"/>
      <c r="BC168" s="53"/>
      <c r="BD168" s="53"/>
      <c r="BE168" s="53"/>
      <c r="BF168" s="53"/>
      <c r="BG168" s="53"/>
      <c r="BH168" s="53"/>
      <c r="BI168" s="53"/>
      <c r="BJ168" s="53"/>
    </row>
    <row r="169" spans="2:67" x14ac:dyDescent="0.2">
      <c r="B169" s="126"/>
      <c r="C169" s="126"/>
      <c r="D169" s="126"/>
      <c r="E169" s="126"/>
      <c r="F169" s="126"/>
      <c r="G169" s="126"/>
      <c r="H169" s="126"/>
      <c r="I169" s="126"/>
      <c r="J169" s="130"/>
      <c r="AU169" s="53"/>
      <c r="AV169" s="53"/>
      <c r="AW169" s="53"/>
      <c r="AX169" s="53"/>
      <c r="AY169" s="53"/>
      <c r="AZ169" s="53"/>
      <c r="BA169" s="53"/>
      <c r="BB169" s="53"/>
      <c r="BC169" s="53"/>
      <c r="BD169" s="53"/>
      <c r="BE169" s="53"/>
      <c r="BF169" s="53"/>
      <c r="BG169" s="53"/>
      <c r="BH169" s="53"/>
      <c r="BI169" s="53"/>
      <c r="BJ169" s="53"/>
    </row>
    <row r="170" spans="2:67" ht="15" x14ac:dyDescent="0.2">
      <c r="B170" s="134" t="s">
        <v>2</v>
      </c>
      <c r="C170" s="134"/>
      <c r="D170" s="134"/>
      <c r="E170" s="135" t="s">
        <v>4</v>
      </c>
      <c r="F170" s="135"/>
      <c r="G170" s="136" t="s">
        <v>7</v>
      </c>
      <c r="H170" s="136" t="s">
        <v>3</v>
      </c>
      <c r="I170" s="136" t="s">
        <v>11</v>
      </c>
      <c r="J170" s="135" t="s">
        <v>444</v>
      </c>
      <c r="AU170" s="53"/>
      <c r="AV170" s="53"/>
      <c r="AW170" s="53"/>
      <c r="AX170" s="53"/>
      <c r="AY170" s="53"/>
      <c r="AZ170" s="53"/>
      <c r="BA170" s="53"/>
      <c r="BB170" s="53"/>
      <c r="BC170" s="53"/>
      <c r="BD170" s="53"/>
      <c r="BE170" s="53"/>
      <c r="BF170" s="53"/>
      <c r="BG170" s="53"/>
      <c r="BH170" s="53"/>
      <c r="BI170" s="53"/>
      <c r="BJ170" s="53"/>
    </row>
    <row r="171" spans="2:67" x14ac:dyDescent="0.2">
      <c r="B171" s="124"/>
      <c r="C171" s="134"/>
      <c r="D171" s="134"/>
      <c r="E171" s="135"/>
      <c r="F171" s="135"/>
      <c r="G171" s="136"/>
      <c r="H171" s="136"/>
      <c r="I171" s="136"/>
      <c r="J171" s="135"/>
      <c r="AU171" s="53"/>
      <c r="AV171" s="53"/>
      <c r="AW171" s="53"/>
      <c r="AX171" s="53"/>
      <c r="AY171" s="53"/>
      <c r="AZ171" s="53"/>
      <c r="BA171" s="53"/>
      <c r="BB171" s="53"/>
      <c r="BC171" s="53"/>
      <c r="BD171" s="53"/>
      <c r="BE171" s="53"/>
      <c r="BF171" s="53"/>
      <c r="BG171" s="53"/>
      <c r="BH171" s="53"/>
      <c r="BI171" s="53"/>
      <c r="BJ171" s="53"/>
    </row>
    <row r="172" spans="2:67" ht="14.25" x14ac:dyDescent="0.2">
      <c r="B172" s="306" t="s">
        <v>162</v>
      </c>
      <c r="C172" s="306"/>
      <c r="D172" s="134"/>
      <c r="E172" s="224" t="s">
        <v>113</v>
      </c>
      <c r="F172" s="224"/>
      <c r="G172" s="127"/>
      <c r="H172" s="132" t="s">
        <v>20</v>
      </c>
      <c r="I172" s="132" t="s">
        <v>6</v>
      </c>
      <c r="J172" s="135"/>
      <c r="AU172" s="53"/>
      <c r="AV172" s="53"/>
      <c r="AW172" s="53"/>
      <c r="AX172" s="53"/>
      <c r="AY172" s="53"/>
      <c r="AZ172" s="53"/>
      <c r="BA172" s="53"/>
      <c r="BB172" s="53"/>
      <c r="BC172" s="53"/>
      <c r="BD172" s="53"/>
      <c r="BE172" s="53"/>
      <c r="BF172" s="53"/>
      <c r="BG172" s="53"/>
      <c r="BH172" s="53"/>
      <c r="BI172" s="53"/>
      <c r="BJ172" s="53"/>
    </row>
    <row r="173" spans="2:67" x14ac:dyDescent="0.2">
      <c r="B173" s="124"/>
      <c r="C173" s="175"/>
      <c r="D173" s="175"/>
      <c r="E173" s="126"/>
      <c r="F173" s="126"/>
      <c r="G173" s="126"/>
      <c r="H173" s="126"/>
      <c r="I173" s="126"/>
      <c r="J173" s="130"/>
      <c r="AU173" s="53"/>
      <c r="AV173" s="53"/>
      <c r="AW173" s="53"/>
      <c r="AX173" s="53"/>
      <c r="AY173" s="53"/>
      <c r="AZ173" s="53"/>
      <c r="BA173" s="53"/>
      <c r="BB173" s="53"/>
      <c r="BC173" s="53"/>
      <c r="BD173" s="53"/>
      <c r="BE173" s="53"/>
      <c r="BF173" s="53"/>
      <c r="BG173" s="53"/>
      <c r="BH173" s="53"/>
      <c r="BI173" s="53"/>
      <c r="BJ173" s="53"/>
    </row>
    <row r="174" spans="2:67" ht="29.25" customHeight="1" x14ac:dyDescent="0.2">
      <c r="B174" s="306" t="s">
        <v>115</v>
      </c>
      <c r="C174" s="306"/>
      <c r="D174" s="175"/>
      <c r="E174" s="126" t="s">
        <v>116</v>
      </c>
      <c r="F174" s="126"/>
      <c r="G174" s="127"/>
      <c r="H174" s="132" t="s">
        <v>5</v>
      </c>
      <c r="I174" s="132" t="s">
        <v>6</v>
      </c>
      <c r="J174" s="130"/>
      <c r="AU174" s="53"/>
      <c r="AV174" s="53"/>
      <c r="AW174" s="53"/>
      <c r="AX174" s="53"/>
      <c r="AY174" s="53"/>
      <c r="AZ174" s="53"/>
      <c r="BA174" s="53"/>
      <c r="BB174" s="53"/>
      <c r="BC174" s="53"/>
      <c r="BD174" s="53"/>
      <c r="BE174" s="53"/>
      <c r="BF174" s="53"/>
      <c r="BG174" s="53"/>
      <c r="BH174" s="53"/>
      <c r="BI174" s="53"/>
      <c r="BJ174" s="53"/>
    </row>
    <row r="175" spans="2:67" s="52" customFormat="1" x14ac:dyDescent="0.2">
      <c r="B175" s="124"/>
      <c r="C175" s="124"/>
      <c r="D175" s="129"/>
      <c r="E175" s="130"/>
      <c r="F175" s="130"/>
      <c r="G175" s="128"/>
      <c r="H175" s="128"/>
      <c r="I175" s="128"/>
      <c r="J175" s="130"/>
    </row>
    <row r="176" spans="2:67" s="52" customFormat="1" ht="14.25" x14ac:dyDescent="0.2">
      <c r="B176" s="306" t="s">
        <v>163</v>
      </c>
      <c r="C176" s="306"/>
      <c r="D176" s="129"/>
      <c r="E176" s="126" t="s">
        <v>164</v>
      </c>
      <c r="F176" s="126"/>
      <c r="G176" s="127"/>
      <c r="H176" s="132" t="s">
        <v>5</v>
      </c>
      <c r="I176" s="132" t="s">
        <v>6</v>
      </c>
      <c r="J176" s="130"/>
    </row>
    <row r="177" spans="2:62" s="52" customFormat="1" x14ac:dyDescent="0.2">
      <c r="B177" s="124"/>
      <c r="C177" s="124"/>
      <c r="D177" s="129"/>
      <c r="E177" s="131"/>
      <c r="F177" s="131"/>
      <c r="G177" s="128"/>
      <c r="H177" s="128"/>
      <c r="I177" s="128"/>
      <c r="J177" s="130"/>
    </row>
    <row r="178" spans="2:62" s="52" customFormat="1" ht="14.25" x14ac:dyDescent="0.2">
      <c r="B178" s="306" t="s">
        <v>165</v>
      </c>
      <c r="C178" s="306"/>
      <c r="D178" s="129"/>
      <c r="E178" s="130" t="s">
        <v>167</v>
      </c>
      <c r="F178" s="130"/>
      <c r="G178" s="127"/>
      <c r="H178" s="132" t="s">
        <v>166</v>
      </c>
      <c r="I178" s="132" t="s">
        <v>6</v>
      </c>
      <c r="J178" s="130"/>
    </row>
    <row r="179" spans="2:62" s="52" customFormat="1" ht="13.5" thickBot="1" x14ac:dyDescent="0.25">
      <c r="B179" s="124"/>
      <c r="C179" s="124"/>
      <c r="D179" s="129"/>
      <c r="E179" s="130"/>
      <c r="F179" s="130"/>
      <c r="G179" s="128"/>
      <c r="H179" s="128"/>
      <c r="I179" s="128"/>
      <c r="J179" s="130"/>
    </row>
    <row r="180" spans="2:62" s="52" customFormat="1" ht="29.25" customHeight="1" thickTop="1" thickBot="1" x14ac:dyDescent="0.25">
      <c r="B180" s="124" t="s">
        <v>168</v>
      </c>
      <c r="C180" s="148" t="s">
        <v>210</v>
      </c>
      <c r="D180" s="129"/>
      <c r="E180" s="130" t="s">
        <v>209</v>
      </c>
      <c r="F180" s="130"/>
      <c r="G180" s="203" t="str">
        <f>INDEX('Pick-lists &amp; Defaults'!C75:C77,MATCH('PT19-env of humans &amp; animals'!C180,Duration,0))</f>
        <v>??</v>
      </c>
      <c r="H180" s="132" t="s">
        <v>495</v>
      </c>
      <c r="I180" s="128" t="s">
        <v>21</v>
      </c>
      <c r="J180" s="224" t="s">
        <v>431</v>
      </c>
    </row>
    <row r="181" spans="2:62" s="52" customFormat="1" ht="13.5" thickTop="1" x14ac:dyDescent="0.2">
      <c r="B181" s="124"/>
      <c r="C181" s="124"/>
      <c r="D181" s="129"/>
      <c r="E181" s="130"/>
      <c r="F181" s="130"/>
      <c r="G181" s="128"/>
      <c r="H181" s="128"/>
      <c r="I181" s="128"/>
      <c r="J181" s="229"/>
    </row>
    <row r="182" spans="2:62" s="52" customFormat="1" ht="14.25" x14ac:dyDescent="0.2">
      <c r="B182" s="306" t="s">
        <v>172</v>
      </c>
      <c r="C182" s="306"/>
      <c r="D182" s="129"/>
      <c r="E182" s="130" t="s">
        <v>124</v>
      </c>
      <c r="F182" s="130"/>
      <c r="G182" s="128">
        <v>0.9</v>
      </c>
      <c r="H182" s="132" t="s">
        <v>5</v>
      </c>
      <c r="I182" s="128" t="s">
        <v>13</v>
      </c>
      <c r="J182" s="229"/>
    </row>
    <row r="183" spans="2:62" s="52" customFormat="1" x14ac:dyDescent="0.2">
      <c r="B183" s="124"/>
      <c r="C183" s="124"/>
      <c r="D183" s="129"/>
      <c r="E183" s="130"/>
      <c r="F183" s="130"/>
      <c r="G183" s="130"/>
      <c r="H183" s="128"/>
      <c r="I183" s="128"/>
      <c r="J183" s="229"/>
    </row>
    <row r="184" spans="2:62" s="52" customFormat="1" ht="14.25" x14ac:dyDescent="0.2">
      <c r="B184" s="306" t="s">
        <v>173</v>
      </c>
      <c r="C184" s="306"/>
      <c r="D184" s="129"/>
      <c r="E184" s="130" t="s">
        <v>126</v>
      </c>
      <c r="F184" s="130"/>
      <c r="G184" s="128">
        <v>0.1</v>
      </c>
      <c r="H184" s="132" t="s">
        <v>5</v>
      </c>
      <c r="I184" s="128" t="s">
        <v>13</v>
      </c>
      <c r="J184" s="229"/>
    </row>
    <row r="185" spans="2:62" s="52" customFormat="1" x14ac:dyDescent="0.2">
      <c r="B185" s="124"/>
      <c r="C185" s="124"/>
      <c r="D185" s="129"/>
      <c r="E185" s="130"/>
      <c r="F185" s="130"/>
      <c r="G185" s="128"/>
      <c r="H185" s="128"/>
      <c r="I185" s="128"/>
      <c r="J185" s="130"/>
    </row>
    <row r="186" spans="2:62" x14ac:dyDescent="0.2">
      <c r="B186" s="129"/>
      <c r="C186" s="129"/>
      <c r="D186" s="129"/>
      <c r="E186" s="126"/>
      <c r="F186" s="126"/>
      <c r="G186" s="126"/>
      <c r="H186" s="126"/>
      <c r="I186" s="126"/>
      <c r="J186" s="130"/>
      <c r="AU186" s="53"/>
      <c r="AV186" s="53"/>
      <c r="AW186" s="53"/>
      <c r="AX186" s="53"/>
      <c r="AY186" s="53"/>
      <c r="AZ186" s="53"/>
      <c r="BA186" s="53"/>
      <c r="BB186" s="53"/>
      <c r="BC186" s="53"/>
      <c r="BD186" s="53"/>
      <c r="BE186" s="53"/>
      <c r="BF186" s="53"/>
      <c r="BG186" s="53"/>
      <c r="BH186" s="53"/>
      <c r="BI186" s="53"/>
      <c r="BJ186" s="53"/>
    </row>
    <row r="187" spans="2:62" ht="15" x14ac:dyDescent="0.2">
      <c r="B187" s="113" t="s">
        <v>1</v>
      </c>
      <c r="C187" s="113"/>
      <c r="D187" s="113"/>
      <c r="E187" s="133"/>
      <c r="F187" s="133"/>
      <c r="G187" s="133"/>
      <c r="H187" s="133"/>
      <c r="I187" s="133"/>
      <c r="J187" s="174"/>
      <c r="AU187" s="53"/>
      <c r="AV187" s="53"/>
      <c r="AW187" s="53"/>
      <c r="AX187" s="53"/>
      <c r="AY187" s="53"/>
      <c r="AZ187" s="53"/>
      <c r="BA187" s="53"/>
      <c r="BB187" s="53"/>
      <c r="BC187" s="53"/>
      <c r="BD187" s="53"/>
      <c r="BE187" s="53"/>
      <c r="BF187" s="53"/>
      <c r="BG187" s="53"/>
      <c r="BH187" s="53"/>
      <c r="BI187" s="53"/>
      <c r="BJ187" s="53"/>
    </row>
    <row r="188" spans="2:62" x14ac:dyDescent="0.2">
      <c r="B188" s="126"/>
      <c r="C188" s="126"/>
      <c r="D188" s="126"/>
      <c r="E188" s="126"/>
      <c r="F188" s="126"/>
      <c r="G188" s="126"/>
      <c r="H188" s="126"/>
      <c r="I188" s="126"/>
      <c r="J188" s="130"/>
      <c r="AU188" s="53"/>
      <c r="AV188" s="53"/>
      <c r="AW188" s="53"/>
      <c r="AX188" s="53"/>
      <c r="AY188" s="53"/>
      <c r="AZ188" s="53"/>
      <c r="BA188" s="53"/>
      <c r="BB188" s="53"/>
      <c r="BC188" s="53"/>
      <c r="BD188" s="53"/>
      <c r="BE188" s="53"/>
      <c r="BF188" s="53"/>
      <c r="BG188" s="53"/>
      <c r="BH188" s="53"/>
      <c r="BI188" s="53"/>
      <c r="BJ188" s="53"/>
    </row>
    <row r="189" spans="2:62" ht="15" x14ac:dyDescent="0.2">
      <c r="B189" s="134" t="s">
        <v>2</v>
      </c>
      <c r="C189" s="134"/>
      <c r="D189" s="134"/>
      <c r="E189" s="135" t="s">
        <v>4</v>
      </c>
      <c r="F189" s="135"/>
      <c r="G189" s="136" t="s">
        <v>7</v>
      </c>
      <c r="H189" s="136" t="s">
        <v>3</v>
      </c>
      <c r="I189" s="136" t="s">
        <v>11</v>
      </c>
      <c r="J189" s="135" t="s">
        <v>444</v>
      </c>
      <c r="AU189" s="53"/>
      <c r="AV189" s="53"/>
      <c r="AW189" s="53"/>
      <c r="AX189" s="53"/>
      <c r="AY189" s="53"/>
      <c r="AZ189" s="53"/>
      <c r="BA189" s="53"/>
      <c r="BB189" s="53"/>
      <c r="BC189" s="53"/>
      <c r="BD189" s="53"/>
      <c r="BE189" s="53"/>
      <c r="BF189" s="53"/>
      <c r="BG189" s="53"/>
      <c r="BH189" s="53"/>
      <c r="BI189" s="53"/>
      <c r="BJ189" s="53"/>
    </row>
    <row r="190" spans="2:62" x14ac:dyDescent="0.2">
      <c r="B190" s="137"/>
      <c r="C190" s="137"/>
      <c r="D190" s="137"/>
      <c r="E190" s="137"/>
      <c r="F190" s="137"/>
      <c r="G190" s="137"/>
      <c r="H190" s="137"/>
      <c r="I190" s="137"/>
      <c r="J190" s="124"/>
      <c r="AU190" s="53"/>
      <c r="AV190" s="53"/>
      <c r="AW190" s="53"/>
      <c r="AX190" s="53"/>
      <c r="AY190" s="53"/>
      <c r="AZ190" s="53"/>
      <c r="BA190" s="53"/>
      <c r="BB190" s="53"/>
      <c r="BC190" s="53"/>
      <c r="BD190" s="53"/>
      <c r="BE190" s="53"/>
      <c r="BF190" s="53"/>
      <c r="BG190" s="53"/>
      <c r="BH190" s="53"/>
      <c r="BI190" s="53"/>
      <c r="BJ190" s="53"/>
    </row>
    <row r="191" spans="2:62" s="52" customFormat="1" ht="30" x14ac:dyDescent="0.2">
      <c r="B191" s="306" t="s">
        <v>174</v>
      </c>
      <c r="C191" s="306"/>
      <c r="D191" s="129"/>
      <c r="E191" s="129" t="s">
        <v>137</v>
      </c>
      <c r="F191" s="129"/>
      <c r="G191" s="199" t="str">
        <f>IF(AND(Q_prod&gt;0, F_AI&gt;0, Ndiffuser&gt;0, TMAX&gt;0, NOT(TDay="??")),Q_prod*F_AI*Ndiffuser*(TDay/TMAX)*F_application_air*0.001,"??")</f>
        <v>??</v>
      </c>
      <c r="H191" s="128" t="s">
        <v>22</v>
      </c>
      <c r="I191" s="128" t="s">
        <v>8</v>
      </c>
      <c r="J191" s="140" t="s">
        <v>175</v>
      </c>
    </row>
    <row r="192" spans="2:62" s="52" customFormat="1" x14ac:dyDescent="0.2">
      <c r="B192" s="129"/>
      <c r="C192" s="124"/>
      <c r="D192" s="129"/>
      <c r="E192" s="129"/>
      <c r="F192" s="129"/>
      <c r="G192" s="126"/>
      <c r="H192" s="128"/>
      <c r="I192" s="128"/>
      <c r="J192" s="140"/>
    </row>
    <row r="193" spans="2:67" s="52" customFormat="1" ht="30" x14ac:dyDescent="0.2">
      <c r="B193" s="306" t="s">
        <v>135</v>
      </c>
      <c r="C193" s="306"/>
      <c r="D193" s="129"/>
      <c r="E193" s="129" t="s">
        <v>139</v>
      </c>
      <c r="F193" s="129"/>
      <c r="G193" s="199" t="str">
        <f>IF(AND(Q_prod&gt;0, F_AI&gt;0, Ndiffuser&gt;0, TMAX&gt;0, NOT(TDay="??")),Q_prod*F_AI*Ndiffuser*(TDay/TMAX)*F_application_floor*0.001,"??")</f>
        <v>??</v>
      </c>
      <c r="H193" s="128" t="s">
        <v>22</v>
      </c>
      <c r="I193" s="128" t="s">
        <v>8</v>
      </c>
      <c r="J193" s="140" t="s">
        <v>176</v>
      </c>
    </row>
    <row r="194" spans="2:67" s="52" customFormat="1" ht="13.5" customHeight="1" x14ac:dyDescent="0.2">
      <c r="B194" s="129"/>
      <c r="C194" s="124"/>
      <c r="D194" s="129"/>
      <c r="E194" s="129"/>
      <c r="F194" s="129"/>
      <c r="G194" s="126"/>
      <c r="H194" s="128"/>
      <c r="I194" s="128"/>
      <c r="J194" s="140"/>
    </row>
    <row r="195" spans="2:67" s="52" customFormat="1" x14ac:dyDescent="0.2">
      <c r="B195" s="124"/>
      <c r="C195" s="124"/>
      <c r="D195" s="126"/>
      <c r="E195" s="175"/>
      <c r="F195" s="175"/>
      <c r="G195" s="126"/>
      <c r="H195" s="216"/>
      <c r="I195" s="216"/>
      <c r="J195" s="217"/>
    </row>
    <row r="196" spans="2:67" s="52" customFormat="1" x14ac:dyDescent="0.2">
      <c r="H196" s="70"/>
      <c r="I196" s="70"/>
      <c r="J196" s="176"/>
    </row>
    <row r="197" spans="2:67" s="52" customFormat="1" x14ac:dyDescent="0.2">
      <c r="B197" s="177" t="s">
        <v>12</v>
      </c>
      <c r="C197" s="177"/>
      <c r="G197" s="178"/>
      <c r="H197" s="179"/>
      <c r="I197" s="70"/>
      <c r="J197" s="176"/>
    </row>
    <row r="198" spans="2:67" s="52" customFormat="1" x14ac:dyDescent="0.2">
      <c r="B198" s="177"/>
      <c r="H198" s="180"/>
      <c r="I198" s="70"/>
      <c r="J198" s="176"/>
    </row>
    <row r="199" spans="2:67" s="52" customFormat="1" x14ac:dyDescent="0.2">
      <c r="B199" s="250"/>
      <c r="H199" s="180"/>
      <c r="I199" s="70"/>
      <c r="J199" s="176"/>
    </row>
    <row r="200" spans="2:67" s="52" customFormat="1" x14ac:dyDescent="0.2">
      <c r="B200" s="250"/>
      <c r="H200" s="180"/>
      <c r="I200" s="70"/>
      <c r="J200" s="176"/>
    </row>
    <row r="201" spans="2:67" ht="15" customHeight="1" x14ac:dyDescent="0.2">
      <c r="B201" s="325" t="s">
        <v>496</v>
      </c>
      <c r="C201" s="325"/>
      <c r="D201" s="325"/>
      <c r="E201" s="325"/>
      <c r="F201" s="325"/>
      <c r="G201" s="325"/>
      <c r="H201" s="325"/>
      <c r="I201" s="325"/>
      <c r="J201" s="325"/>
      <c r="K201" s="50"/>
      <c r="L201" s="50"/>
      <c r="BI201" s="53"/>
      <c r="BJ201" s="53"/>
    </row>
    <row r="202" spans="2:67" ht="15" x14ac:dyDescent="0.2">
      <c r="B202" s="67"/>
      <c r="C202" s="57"/>
      <c r="D202" s="110"/>
      <c r="E202" s="110"/>
      <c r="F202" s="110"/>
      <c r="G202" s="110"/>
      <c r="H202" s="110"/>
      <c r="I202" s="110"/>
      <c r="J202" s="110"/>
      <c r="K202" s="50"/>
      <c r="L202" s="50"/>
      <c r="M202" s="50"/>
      <c r="N202" s="50"/>
    </row>
    <row r="203" spans="2:67" x14ac:dyDescent="0.2">
      <c r="B203" s="171" t="s">
        <v>19</v>
      </c>
      <c r="C203" s="171"/>
      <c r="D203" s="171"/>
      <c r="E203" s="58"/>
      <c r="F203" s="58"/>
      <c r="G203" s="58"/>
      <c r="H203" s="58"/>
      <c r="I203" s="58"/>
      <c r="J203" s="61"/>
      <c r="AU203" s="53"/>
      <c r="AV203" s="53"/>
      <c r="AW203" s="53"/>
      <c r="AX203" s="53"/>
      <c r="AY203" s="53"/>
      <c r="AZ203" s="53"/>
      <c r="BA203" s="53"/>
      <c r="BB203" s="53"/>
      <c r="BC203" s="53"/>
      <c r="BD203" s="53"/>
      <c r="BE203" s="53"/>
      <c r="BF203" s="53"/>
      <c r="BG203" s="53"/>
      <c r="BH203" s="53"/>
      <c r="BI203" s="53"/>
      <c r="BJ203" s="53"/>
    </row>
    <row r="204" spans="2:67" ht="31.5" customHeight="1" x14ac:dyDescent="0.2">
      <c r="B204" s="307" t="s">
        <v>466</v>
      </c>
      <c r="C204" s="307"/>
      <c r="D204" s="307"/>
      <c r="E204" s="307"/>
      <c r="F204" s="307"/>
      <c r="G204" s="307"/>
      <c r="H204" s="307"/>
      <c r="I204" s="307"/>
      <c r="J204" s="307"/>
      <c r="AU204" s="53"/>
      <c r="AV204" s="53"/>
      <c r="AW204" s="53"/>
      <c r="AX204" s="53"/>
      <c r="AY204" s="53"/>
      <c r="AZ204" s="53"/>
      <c r="BA204" s="53"/>
      <c r="BB204" s="53"/>
      <c r="BC204" s="53"/>
      <c r="BD204" s="53"/>
      <c r="BE204" s="53"/>
      <c r="BF204" s="53"/>
      <c r="BG204" s="53"/>
      <c r="BH204" s="53"/>
      <c r="BI204" s="53"/>
      <c r="BJ204" s="53"/>
    </row>
    <row r="205" spans="2:67" x14ac:dyDescent="0.2">
      <c r="B205" s="307" t="s">
        <v>467</v>
      </c>
      <c r="C205" s="307"/>
      <c r="D205" s="307"/>
      <c r="E205" s="307"/>
      <c r="F205" s="307"/>
      <c r="G205" s="307"/>
      <c r="H205" s="307"/>
      <c r="I205" s="307"/>
      <c r="J205" s="307"/>
      <c r="K205" s="50"/>
      <c r="L205" s="50"/>
      <c r="M205" s="50"/>
      <c r="N205" s="50"/>
      <c r="O205" s="50"/>
      <c r="P205" s="50"/>
      <c r="Q205" s="50"/>
      <c r="R205" s="50"/>
      <c r="S205" s="50"/>
      <c r="BK205" s="52"/>
      <c r="BL205" s="52"/>
      <c r="BM205" s="52"/>
      <c r="BN205" s="52"/>
      <c r="BO205" s="52"/>
    </row>
    <row r="206" spans="2:67" x14ac:dyDescent="0.2">
      <c r="B206" s="251"/>
      <c r="C206" s="251"/>
      <c r="D206" s="251"/>
      <c r="E206" s="63"/>
      <c r="F206" s="63"/>
      <c r="G206" s="63"/>
      <c r="H206" s="63"/>
      <c r="I206" s="63"/>
      <c r="J206" s="63"/>
      <c r="K206" s="50"/>
      <c r="L206" s="50"/>
      <c r="M206" s="50"/>
      <c r="N206" s="50"/>
      <c r="O206" s="50"/>
      <c r="P206" s="50"/>
      <c r="Q206" s="50"/>
      <c r="R206" s="50"/>
      <c r="S206" s="50"/>
      <c r="BK206" s="52"/>
      <c r="BL206" s="52"/>
      <c r="BM206" s="52"/>
      <c r="BN206" s="52"/>
      <c r="BO206" s="52"/>
    </row>
    <row r="207" spans="2:67" ht="15" x14ac:dyDescent="0.2">
      <c r="B207" s="113" t="s">
        <v>0</v>
      </c>
      <c r="C207" s="113"/>
      <c r="D207" s="113"/>
      <c r="E207" s="133"/>
      <c r="F207" s="133"/>
      <c r="G207" s="133"/>
      <c r="H207" s="133"/>
      <c r="I207" s="133"/>
      <c r="J207" s="174"/>
      <c r="AU207" s="53"/>
      <c r="AV207" s="53"/>
      <c r="AW207" s="53"/>
      <c r="AX207" s="53"/>
      <c r="AY207" s="53"/>
      <c r="AZ207" s="53"/>
      <c r="BA207" s="53"/>
      <c r="BB207" s="53"/>
      <c r="BC207" s="53"/>
      <c r="BD207" s="53"/>
      <c r="BE207" s="53"/>
      <c r="BF207" s="53"/>
      <c r="BG207" s="53"/>
      <c r="BH207" s="53"/>
      <c r="BI207" s="53"/>
      <c r="BJ207" s="53"/>
    </row>
    <row r="208" spans="2:67" x14ac:dyDescent="0.2">
      <c r="B208" s="126"/>
      <c r="C208" s="126"/>
      <c r="D208" s="126"/>
      <c r="E208" s="126"/>
      <c r="F208" s="126"/>
      <c r="G208" s="126"/>
      <c r="H208" s="126"/>
      <c r="I208" s="126"/>
      <c r="J208" s="130"/>
      <c r="AU208" s="53"/>
      <c r="AV208" s="53"/>
      <c r="AW208" s="53"/>
      <c r="AX208" s="53"/>
      <c r="AY208" s="53"/>
      <c r="AZ208" s="53"/>
      <c r="BA208" s="53"/>
      <c r="BB208" s="53"/>
      <c r="BC208" s="53"/>
      <c r="BD208" s="53"/>
      <c r="BE208" s="53"/>
      <c r="BF208" s="53"/>
      <c r="BG208" s="53"/>
      <c r="BH208" s="53"/>
      <c r="BI208" s="53"/>
      <c r="BJ208" s="53"/>
    </row>
    <row r="209" spans="2:62" ht="15" x14ac:dyDescent="0.2">
      <c r="B209" s="134" t="s">
        <v>2</v>
      </c>
      <c r="C209" s="134"/>
      <c r="D209" s="134"/>
      <c r="E209" s="135" t="s">
        <v>4</v>
      </c>
      <c r="F209" s="135"/>
      <c r="G209" s="136" t="s">
        <v>7</v>
      </c>
      <c r="H209" s="136" t="s">
        <v>3</v>
      </c>
      <c r="I209" s="136" t="s">
        <v>11</v>
      </c>
      <c r="J209" s="135" t="s">
        <v>444</v>
      </c>
      <c r="AU209" s="53"/>
      <c r="AV209" s="53"/>
      <c r="AW209" s="53"/>
      <c r="AX209" s="53"/>
      <c r="AY209" s="53"/>
      <c r="AZ209" s="53"/>
      <c r="BA209" s="53"/>
      <c r="BB209" s="53"/>
      <c r="BC209" s="53"/>
      <c r="BD209" s="53"/>
      <c r="BE209" s="53"/>
      <c r="BF209" s="53"/>
      <c r="BG209" s="53"/>
      <c r="BH209" s="53"/>
      <c r="BI209" s="53"/>
      <c r="BJ209" s="53"/>
    </row>
    <row r="210" spans="2:62" x14ac:dyDescent="0.2">
      <c r="B210" s="124"/>
      <c r="C210" s="134"/>
      <c r="D210" s="134"/>
      <c r="E210" s="135"/>
      <c r="F210" s="135"/>
      <c r="G210" s="136"/>
      <c r="H210" s="136"/>
      <c r="I210" s="136"/>
      <c r="J210" s="135"/>
      <c r="AU210" s="53"/>
      <c r="AV210" s="53"/>
      <c r="AW210" s="53"/>
      <c r="AX210" s="53"/>
      <c r="AY210" s="53"/>
      <c r="AZ210" s="53"/>
      <c r="BA210" s="53"/>
      <c r="BB210" s="53"/>
      <c r="BC210" s="53"/>
      <c r="BD210" s="53"/>
      <c r="BE210" s="53"/>
      <c r="BF210" s="53"/>
      <c r="BG210" s="53"/>
      <c r="BH210" s="53"/>
      <c r="BI210" s="53"/>
      <c r="BJ210" s="53"/>
    </row>
    <row r="211" spans="2:62" s="52" customFormat="1" ht="15" x14ac:dyDescent="0.2">
      <c r="B211" s="306" t="s">
        <v>135</v>
      </c>
      <c r="C211" s="306"/>
      <c r="D211" s="129"/>
      <c r="E211" s="129" t="s">
        <v>139</v>
      </c>
      <c r="F211" s="129"/>
      <c r="G211" s="198" t="str">
        <f>G193</f>
        <v>??</v>
      </c>
      <c r="H211" s="128" t="s">
        <v>22</v>
      </c>
      <c r="I211" s="128" t="s">
        <v>8</v>
      </c>
      <c r="J211" s="228" t="s">
        <v>145</v>
      </c>
    </row>
    <row r="212" spans="2:62" s="52" customFormat="1" ht="13.5" customHeight="1" x14ac:dyDescent="0.2">
      <c r="B212" s="129"/>
      <c r="C212" s="124"/>
      <c r="D212" s="129"/>
      <c r="E212" s="129"/>
      <c r="F212" s="129"/>
      <c r="G212" s="126"/>
      <c r="H212" s="128"/>
      <c r="I212" s="128"/>
      <c r="J212" s="140"/>
    </row>
    <row r="213" spans="2:62" ht="28.5" customHeight="1" x14ac:dyDescent="0.2">
      <c r="B213" s="306" t="s">
        <v>148</v>
      </c>
      <c r="C213" s="306"/>
      <c r="D213" s="175"/>
      <c r="E213" s="129" t="s">
        <v>149</v>
      </c>
      <c r="F213" s="129"/>
      <c r="G213" s="128">
        <v>1</v>
      </c>
      <c r="H213" s="128" t="s">
        <v>5</v>
      </c>
      <c r="I213" s="128" t="s">
        <v>13</v>
      </c>
      <c r="J213" s="229"/>
      <c r="AU213" s="53"/>
      <c r="AV213" s="53"/>
      <c r="AW213" s="53"/>
      <c r="AX213" s="53"/>
      <c r="AY213" s="53"/>
      <c r="AZ213" s="53"/>
      <c r="BA213" s="53"/>
      <c r="BB213" s="53"/>
      <c r="BC213" s="53"/>
      <c r="BD213" s="53"/>
      <c r="BE213" s="53"/>
      <c r="BF213" s="53"/>
      <c r="BG213" s="53"/>
      <c r="BH213" s="53"/>
      <c r="BI213" s="53"/>
      <c r="BJ213" s="53"/>
    </row>
    <row r="214" spans="2:62" x14ac:dyDescent="0.2">
      <c r="B214" s="124"/>
      <c r="C214" s="124"/>
      <c r="D214" s="175"/>
      <c r="E214" s="129"/>
      <c r="F214" s="129"/>
      <c r="G214" s="128"/>
      <c r="H214" s="128"/>
      <c r="I214" s="128"/>
      <c r="J214" s="229"/>
      <c r="AU214" s="53"/>
      <c r="AV214" s="53"/>
      <c r="AW214" s="53"/>
      <c r="AX214" s="53"/>
      <c r="AY214" s="53"/>
      <c r="AZ214" s="53"/>
      <c r="BA214" s="53"/>
      <c r="BB214" s="53"/>
      <c r="BC214" s="53"/>
      <c r="BD214" s="53"/>
      <c r="BE214" s="53"/>
      <c r="BF214" s="53"/>
      <c r="BG214" s="53"/>
      <c r="BH214" s="53"/>
      <c r="BI214" s="53"/>
      <c r="BJ214" s="53"/>
    </row>
    <row r="215" spans="2:62" s="52" customFormat="1" ht="14.25" x14ac:dyDescent="0.2">
      <c r="B215" s="124" t="s">
        <v>150</v>
      </c>
      <c r="C215" s="124"/>
      <c r="D215" s="129"/>
      <c r="E215" s="131" t="s">
        <v>151</v>
      </c>
      <c r="F215" s="131"/>
      <c r="G215" s="128">
        <v>0.5</v>
      </c>
      <c r="H215" s="128" t="s">
        <v>5</v>
      </c>
      <c r="I215" s="128" t="s">
        <v>13</v>
      </c>
      <c r="J215" s="229"/>
    </row>
    <row r="216" spans="2:62" s="52" customFormat="1" x14ac:dyDescent="0.2">
      <c r="B216" s="306"/>
      <c r="C216" s="306"/>
      <c r="D216" s="129"/>
      <c r="E216" s="130"/>
      <c r="F216" s="130"/>
      <c r="G216" s="128"/>
      <c r="H216" s="128"/>
      <c r="I216" s="128"/>
      <c r="J216" s="229"/>
    </row>
    <row r="217" spans="2:62" s="52" customFormat="1" ht="25.5" customHeight="1" x14ac:dyDescent="0.2">
      <c r="B217" s="306" t="s">
        <v>152</v>
      </c>
      <c r="C217" s="306"/>
      <c r="D217" s="129"/>
      <c r="E217" s="130" t="s">
        <v>153</v>
      </c>
      <c r="F217" s="130"/>
      <c r="G217" s="128">
        <v>4000</v>
      </c>
      <c r="H217" s="128" t="s">
        <v>5</v>
      </c>
      <c r="I217" s="128" t="s">
        <v>13</v>
      </c>
      <c r="J217" s="229"/>
    </row>
    <row r="218" spans="2:62" s="52" customFormat="1" x14ac:dyDescent="0.2">
      <c r="B218" s="124"/>
      <c r="C218" s="124"/>
      <c r="D218" s="129"/>
      <c r="E218" s="130"/>
      <c r="F218" s="130"/>
      <c r="G218" s="128"/>
      <c r="H218" s="128"/>
      <c r="I218" s="128"/>
      <c r="J218" s="130"/>
    </row>
    <row r="219" spans="2:62" s="52" customFormat="1" ht="14.25" x14ac:dyDescent="0.2">
      <c r="B219" s="306" t="s">
        <v>154</v>
      </c>
      <c r="C219" s="306"/>
      <c r="D219" s="129"/>
      <c r="E219" s="130" t="s">
        <v>155</v>
      </c>
      <c r="F219" s="130"/>
      <c r="G219" s="132">
        <v>5.5199999999999999E-2</v>
      </c>
      <c r="H219" s="128" t="s">
        <v>5</v>
      </c>
      <c r="I219" s="128" t="s">
        <v>33</v>
      </c>
      <c r="J219" s="229"/>
    </row>
    <row r="220" spans="2:62" s="52" customFormat="1" x14ac:dyDescent="0.2">
      <c r="B220" s="124"/>
      <c r="C220" s="124"/>
      <c r="D220" s="129"/>
      <c r="E220" s="130"/>
      <c r="F220" s="130"/>
      <c r="G220" s="128"/>
      <c r="H220" s="128"/>
      <c r="I220" s="128"/>
      <c r="J220" s="130"/>
    </row>
    <row r="221" spans="2:62" x14ac:dyDescent="0.2">
      <c r="B221" s="129"/>
      <c r="C221" s="129"/>
      <c r="D221" s="129"/>
      <c r="E221" s="126"/>
      <c r="F221" s="126"/>
      <c r="G221" s="126"/>
      <c r="H221" s="126"/>
      <c r="I221" s="126"/>
      <c r="J221" s="130"/>
      <c r="AU221" s="53"/>
      <c r="AV221" s="53"/>
      <c r="AW221" s="53"/>
      <c r="AX221" s="53"/>
      <c r="AY221" s="53"/>
      <c r="AZ221" s="53"/>
      <c r="BA221" s="53"/>
      <c r="BB221" s="53"/>
      <c r="BC221" s="53"/>
      <c r="BD221" s="53"/>
      <c r="BE221" s="53"/>
      <c r="BF221" s="53"/>
      <c r="BG221" s="53"/>
      <c r="BH221" s="53"/>
      <c r="BI221" s="53"/>
      <c r="BJ221" s="53"/>
    </row>
    <row r="222" spans="2:62" ht="15" x14ac:dyDescent="0.2">
      <c r="B222" s="113" t="s">
        <v>1</v>
      </c>
      <c r="C222" s="113"/>
      <c r="D222" s="113"/>
      <c r="E222" s="133"/>
      <c r="F222" s="133"/>
      <c r="G222" s="133"/>
      <c r="H222" s="133"/>
      <c r="I222" s="133"/>
      <c r="J222" s="174"/>
      <c r="AU222" s="53"/>
      <c r="AV222" s="53"/>
      <c r="AW222" s="53"/>
      <c r="AX222" s="53"/>
      <c r="AY222" s="53"/>
      <c r="AZ222" s="53"/>
      <c r="BA222" s="53"/>
      <c r="BB222" s="53"/>
      <c r="BC222" s="53"/>
      <c r="BD222" s="53"/>
      <c r="BE222" s="53"/>
      <c r="BF222" s="53"/>
      <c r="BG222" s="53"/>
      <c r="BH222" s="53"/>
      <c r="BI222" s="53"/>
      <c r="BJ222" s="53"/>
    </row>
    <row r="223" spans="2:62" x14ac:dyDescent="0.2">
      <c r="B223" s="126"/>
      <c r="C223" s="126"/>
      <c r="D223" s="126"/>
      <c r="E223" s="126"/>
      <c r="F223" s="126"/>
      <c r="G223" s="126"/>
      <c r="H223" s="126"/>
      <c r="I223" s="126"/>
      <c r="J223" s="130"/>
      <c r="AU223" s="53"/>
      <c r="AV223" s="53"/>
      <c r="AW223" s="53"/>
      <c r="AX223" s="53"/>
      <c r="AY223" s="53"/>
      <c r="AZ223" s="53"/>
      <c r="BA223" s="53"/>
      <c r="BB223" s="53"/>
      <c r="BC223" s="53"/>
      <c r="BD223" s="53"/>
      <c r="BE223" s="53"/>
      <c r="BF223" s="53"/>
      <c r="BG223" s="53"/>
      <c r="BH223" s="53"/>
      <c r="BI223" s="53"/>
      <c r="BJ223" s="53"/>
    </row>
    <row r="224" spans="2:62" ht="15" x14ac:dyDescent="0.2">
      <c r="B224" s="134" t="s">
        <v>2</v>
      </c>
      <c r="C224" s="134"/>
      <c r="D224" s="134"/>
      <c r="E224" s="135" t="s">
        <v>4</v>
      </c>
      <c r="F224" s="135"/>
      <c r="G224" s="136" t="s">
        <v>7</v>
      </c>
      <c r="H224" s="136" t="s">
        <v>3</v>
      </c>
      <c r="I224" s="136" t="s">
        <v>11</v>
      </c>
      <c r="J224" s="135" t="s">
        <v>444</v>
      </c>
      <c r="AU224" s="53"/>
      <c r="AV224" s="53"/>
      <c r="AW224" s="53"/>
      <c r="AX224" s="53"/>
      <c r="AY224" s="53"/>
      <c r="AZ224" s="53"/>
      <c r="BA224" s="53"/>
      <c r="BB224" s="53"/>
      <c r="BC224" s="53"/>
      <c r="BD224" s="53"/>
      <c r="BE224" s="53"/>
      <c r="BF224" s="53"/>
      <c r="BG224" s="53"/>
      <c r="BH224" s="53"/>
      <c r="BI224" s="53"/>
      <c r="BJ224" s="53"/>
    </row>
    <row r="225" spans="2:62" x14ac:dyDescent="0.2">
      <c r="B225" s="137"/>
      <c r="C225" s="137"/>
      <c r="D225" s="137"/>
      <c r="E225" s="137"/>
      <c r="F225" s="137"/>
      <c r="G225" s="137"/>
      <c r="H225" s="137"/>
      <c r="I225" s="137"/>
      <c r="J225" s="130"/>
      <c r="AU225" s="53"/>
      <c r="AV225" s="53"/>
      <c r="AW225" s="53"/>
      <c r="AX225" s="53"/>
      <c r="AY225" s="53"/>
      <c r="AZ225" s="53"/>
      <c r="BA225" s="53"/>
      <c r="BB225" s="53"/>
      <c r="BC225" s="53"/>
      <c r="BD225" s="53"/>
      <c r="BE225" s="53"/>
      <c r="BF225" s="53"/>
      <c r="BG225" s="53"/>
      <c r="BH225" s="53"/>
      <c r="BI225" s="53"/>
      <c r="BJ225" s="53"/>
    </row>
    <row r="226" spans="2:62" s="52" customFormat="1" ht="27.75" customHeight="1" x14ac:dyDescent="0.2">
      <c r="B226" s="306" t="s">
        <v>177</v>
      </c>
      <c r="C226" s="306"/>
      <c r="D226" s="129"/>
      <c r="E226" s="129" t="s">
        <v>159</v>
      </c>
      <c r="F226" s="129"/>
      <c r="G226" s="199" t="str">
        <f>IF(NOT(E_application_floor="??"),E_application_floor*F_ww*F_CE,"??")</f>
        <v>??</v>
      </c>
      <c r="H226" s="128" t="s">
        <v>22</v>
      </c>
      <c r="I226" s="128" t="s">
        <v>8</v>
      </c>
      <c r="J226" s="139" t="s">
        <v>178</v>
      </c>
    </row>
    <row r="227" spans="2:62" s="52" customFormat="1" x14ac:dyDescent="0.2">
      <c r="B227" s="124"/>
      <c r="C227" s="124"/>
      <c r="D227" s="129"/>
      <c r="E227" s="129"/>
      <c r="F227" s="129"/>
      <c r="G227" s="126"/>
      <c r="H227" s="128"/>
      <c r="I227" s="128"/>
      <c r="J227" s="139"/>
    </row>
    <row r="228" spans="2:62" s="52" customFormat="1" ht="15" x14ac:dyDescent="0.2">
      <c r="B228" s="306" t="s">
        <v>86</v>
      </c>
      <c r="C228" s="306"/>
      <c r="D228" s="129"/>
      <c r="E228" s="129" t="s">
        <v>24</v>
      </c>
      <c r="F228" s="129"/>
      <c r="G228" s="199" t="str">
        <f>IF(NOT(E_application_floor="??"),E_treated_ww*N_houses*F_simultaneity,"??")</f>
        <v>??</v>
      </c>
      <c r="H228" s="128" t="s">
        <v>22</v>
      </c>
      <c r="I228" s="128" t="s">
        <v>8</v>
      </c>
      <c r="J228" s="139" t="s">
        <v>179</v>
      </c>
    </row>
    <row r="229" spans="2:62" s="52" customFormat="1" ht="13.5" customHeight="1" x14ac:dyDescent="0.2">
      <c r="B229" s="124"/>
      <c r="C229" s="124"/>
      <c r="D229" s="129"/>
      <c r="E229" s="129"/>
      <c r="F229" s="129"/>
      <c r="G229" s="131"/>
      <c r="H229" s="128"/>
      <c r="I229" s="128"/>
      <c r="J229" s="139"/>
    </row>
    <row r="230" spans="2:62" s="52" customFormat="1" x14ac:dyDescent="0.2">
      <c r="B230" s="131"/>
      <c r="C230" s="131"/>
      <c r="D230" s="131"/>
      <c r="E230" s="131"/>
      <c r="F230" s="131"/>
      <c r="G230" s="131"/>
      <c r="H230" s="131"/>
      <c r="I230" s="131"/>
      <c r="J230" s="131"/>
    </row>
    <row r="231" spans="2:62" s="52" customFormat="1" x14ac:dyDescent="0.2">
      <c r="H231" s="70"/>
      <c r="I231" s="70"/>
      <c r="J231" s="176"/>
    </row>
    <row r="232" spans="2:62" s="52" customFormat="1" x14ac:dyDescent="0.2">
      <c r="B232" s="177" t="s">
        <v>12</v>
      </c>
      <c r="C232" s="177"/>
      <c r="G232" s="178"/>
      <c r="H232" s="179"/>
      <c r="I232" s="70"/>
      <c r="J232" s="176"/>
    </row>
    <row r="233" spans="2:62" s="52" customFormat="1" x14ac:dyDescent="0.2">
      <c r="B233" s="177"/>
      <c r="H233" s="180"/>
      <c r="I233" s="70"/>
      <c r="J233" s="176"/>
    </row>
    <row r="234" spans="2:62" s="52" customFormat="1" x14ac:dyDescent="0.2">
      <c r="H234" s="180"/>
      <c r="I234" s="70"/>
      <c r="J234" s="176"/>
    </row>
    <row r="235" spans="2:62" s="52" customFormat="1" x14ac:dyDescent="0.2">
      <c r="H235" s="180"/>
      <c r="I235" s="70"/>
      <c r="J235" s="176"/>
    </row>
    <row r="236" spans="2:62" s="52" customFormat="1" ht="18" x14ac:dyDescent="0.2">
      <c r="B236" s="317" t="s">
        <v>497</v>
      </c>
      <c r="C236" s="317"/>
      <c r="D236" s="317"/>
      <c r="E236" s="317"/>
      <c r="F236" s="317"/>
      <c r="G236" s="317"/>
      <c r="H236" s="317"/>
      <c r="I236" s="317"/>
      <c r="J236" s="317"/>
    </row>
    <row r="237" spans="2:62" s="52" customFormat="1" x14ac:dyDescent="0.2">
      <c r="B237" s="249"/>
      <c r="H237" s="180"/>
      <c r="I237" s="70"/>
      <c r="J237" s="176"/>
    </row>
    <row r="238" spans="2:62" ht="15" x14ac:dyDescent="0.2">
      <c r="B238" s="318" t="s">
        <v>498</v>
      </c>
      <c r="C238" s="318"/>
      <c r="D238" s="318"/>
      <c r="E238" s="318"/>
      <c r="F238" s="318"/>
      <c r="G238" s="318"/>
      <c r="H238" s="318"/>
      <c r="I238" s="318"/>
      <c r="J238" s="318"/>
      <c r="K238" s="50"/>
      <c r="L238" s="50"/>
      <c r="BI238" s="53"/>
      <c r="BJ238" s="53"/>
    </row>
    <row r="239" spans="2:62" ht="15" x14ac:dyDescent="0.2">
      <c r="B239" s="104"/>
      <c r="C239" s="235"/>
      <c r="D239" s="169"/>
      <c r="E239" s="169"/>
      <c r="F239" s="169"/>
      <c r="G239" s="50"/>
      <c r="H239" s="50"/>
      <c r="I239" s="50"/>
      <c r="J239" s="50"/>
      <c r="K239" s="50"/>
      <c r="L239" s="50"/>
      <c r="BI239" s="53"/>
      <c r="BJ239" s="53"/>
    </row>
    <row r="240" spans="2:62" x14ac:dyDescent="0.2">
      <c r="B240" s="171" t="s">
        <v>19</v>
      </c>
      <c r="C240" s="171"/>
      <c r="D240" s="171"/>
      <c r="E240" s="58"/>
      <c r="F240" s="58"/>
      <c r="G240" s="58"/>
      <c r="H240" s="58"/>
      <c r="I240" s="58"/>
      <c r="J240" s="61"/>
      <c r="AU240" s="53"/>
      <c r="AV240" s="53"/>
      <c r="AW240" s="53"/>
      <c r="AX240" s="53"/>
      <c r="AY240" s="53"/>
      <c r="AZ240" s="53"/>
      <c r="BA240" s="53"/>
      <c r="BB240" s="53"/>
      <c r="BC240" s="53"/>
      <c r="BD240" s="53"/>
      <c r="BE240" s="53"/>
      <c r="BF240" s="53"/>
      <c r="BG240" s="53"/>
      <c r="BH240" s="53"/>
      <c r="BI240" s="53"/>
      <c r="BJ240" s="53"/>
    </row>
    <row r="241" spans="2:67" x14ac:dyDescent="0.2">
      <c r="B241" s="67" t="s">
        <v>222</v>
      </c>
      <c r="C241" s="67"/>
      <c r="D241" s="67"/>
      <c r="E241" s="67"/>
      <c r="F241" s="67"/>
      <c r="G241" s="67"/>
      <c r="H241" s="67"/>
      <c r="I241" s="67"/>
      <c r="J241" s="67"/>
      <c r="K241" s="50"/>
      <c r="L241" s="50"/>
      <c r="M241" s="50"/>
      <c r="N241" s="50"/>
      <c r="O241" s="50"/>
      <c r="P241" s="50"/>
      <c r="Q241" s="50"/>
      <c r="R241" s="50"/>
      <c r="S241" s="50"/>
      <c r="BK241" s="52"/>
      <c r="BL241" s="52"/>
      <c r="BM241" s="52"/>
      <c r="BN241" s="52"/>
      <c r="BO241" s="52"/>
    </row>
    <row r="242" spans="2:67" x14ac:dyDescent="0.2">
      <c r="B242" s="307" t="s">
        <v>488</v>
      </c>
      <c r="C242" s="307"/>
      <c r="D242" s="307"/>
      <c r="E242" s="307"/>
      <c r="F242" s="307"/>
      <c r="G242" s="307"/>
      <c r="H242" s="307"/>
      <c r="I242" s="307"/>
      <c r="J242" s="307"/>
      <c r="K242" s="50"/>
      <c r="L242" s="50"/>
      <c r="M242" s="50"/>
      <c r="N242" s="50"/>
      <c r="O242" s="50"/>
      <c r="P242" s="50"/>
      <c r="Q242" s="50"/>
      <c r="R242" s="50"/>
      <c r="S242" s="50"/>
      <c r="BK242" s="52"/>
      <c r="BL242" s="52"/>
      <c r="BM242" s="52"/>
      <c r="BN242" s="52"/>
      <c r="BO242" s="52"/>
    </row>
    <row r="243" spans="2:67" ht="14.25" x14ac:dyDescent="0.2">
      <c r="B243" s="67" t="s">
        <v>489</v>
      </c>
      <c r="C243" s="67"/>
      <c r="D243" s="67"/>
      <c r="E243" s="67"/>
      <c r="F243" s="67"/>
      <c r="G243" s="67"/>
      <c r="H243" s="67"/>
      <c r="I243" s="67"/>
      <c r="J243" s="67"/>
      <c r="K243" s="50"/>
      <c r="L243" s="50"/>
      <c r="M243" s="50"/>
      <c r="N243" s="50"/>
      <c r="O243" s="50"/>
      <c r="P243" s="50"/>
      <c r="Q243" s="50"/>
      <c r="R243" s="50"/>
      <c r="S243" s="50"/>
      <c r="BK243" s="52"/>
      <c r="BL243" s="52"/>
      <c r="BM243" s="52"/>
      <c r="BN243" s="52"/>
      <c r="BO243" s="52"/>
    </row>
    <row r="244" spans="2:67" s="52" customFormat="1" ht="15" x14ac:dyDescent="0.2">
      <c r="D244" s="110"/>
      <c r="E244" s="111"/>
      <c r="F244" s="111"/>
      <c r="G244" s="173"/>
      <c r="H244" s="173"/>
      <c r="I244" s="173"/>
      <c r="J244" s="50"/>
      <c r="K244" s="50"/>
      <c r="L244" s="50"/>
      <c r="M244" s="50"/>
      <c r="N244" s="50"/>
    </row>
    <row r="245" spans="2:67" ht="15" x14ac:dyDescent="0.2">
      <c r="B245" s="113" t="s">
        <v>0</v>
      </c>
      <c r="C245" s="113"/>
      <c r="D245" s="113"/>
      <c r="E245" s="133"/>
      <c r="F245" s="133"/>
      <c r="G245" s="133"/>
      <c r="H245" s="133"/>
      <c r="I245" s="133"/>
      <c r="J245" s="174"/>
      <c r="AU245" s="53"/>
      <c r="AV245" s="53"/>
      <c r="AW245" s="53"/>
      <c r="AX245" s="53"/>
      <c r="AY245" s="53"/>
      <c r="AZ245" s="53"/>
      <c r="BA245" s="53"/>
      <c r="BB245" s="53"/>
      <c r="BC245" s="53"/>
      <c r="BD245" s="53"/>
      <c r="BE245" s="53"/>
      <c r="BF245" s="53"/>
      <c r="BG245" s="53"/>
      <c r="BH245" s="53"/>
      <c r="BI245" s="53"/>
      <c r="BJ245" s="53"/>
    </row>
    <row r="246" spans="2:67" x14ac:dyDescent="0.2">
      <c r="B246" s="126"/>
      <c r="C246" s="126"/>
      <c r="D246" s="126"/>
      <c r="E246" s="126"/>
      <c r="F246" s="126"/>
      <c r="G246" s="126"/>
      <c r="H246" s="126"/>
      <c r="I246" s="126"/>
      <c r="J246" s="130"/>
      <c r="AU246" s="53"/>
      <c r="AV246" s="53"/>
      <c r="AW246" s="53"/>
      <c r="AX246" s="53"/>
      <c r="AY246" s="53"/>
      <c r="AZ246" s="53"/>
      <c r="BA246" s="53"/>
      <c r="BB246" s="53"/>
      <c r="BC246" s="53"/>
      <c r="BD246" s="53"/>
      <c r="BE246" s="53"/>
      <c r="BF246" s="53"/>
      <c r="BG246" s="53"/>
      <c r="BH246" s="53"/>
      <c r="BI246" s="53"/>
      <c r="BJ246" s="53"/>
    </row>
    <row r="247" spans="2:67" ht="15" x14ac:dyDescent="0.2">
      <c r="B247" s="134" t="s">
        <v>2</v>
      </c>
      <c r="C247" s="134"/>
      <c r="D247" s="134"/>
      <c r="E247" s="135" t="s">
        <v>4</v>
      </c>
      <c r="F247" s="135"/>
      <c r="G247" s="136" t="s">
        <v>7</v>
      </c>
      <c r="H247" s="136" t="s">
        <v>3</v>
      </c>
      <c r="I247" s="136" t="s">
        <v>11</v>
      </c>
      <c r="J247" s="135" t="s">
        <v>444</v>
      </c>
      <c r="AU247" s="53"/>
      <c r="AV247" s="53"/>
      <c r="AW247" s="53"/>
      <c r="AX247" s="53"/>
      <c r="AY247" s="53"/>
      <c r="AZ247" s="53"/>
      <c r="BA247" s="53"/>
      <c r="BB247" s="53"/>
      <c r="BC247" s="53"/>
      <c r="BD247" s="53"/>
      <c r="BE247" s="53"/>
      <c r="BF247" s="53"/>
      <c r="BG247" s="53"/>
      <c r="BH247" s="53"/>
      <c r="BI247" s="53"/>
      <c r="BJ247" s="53"/>
    </row>
    <row r="248" spans="2:67" x14ac:dyDescent="0.2">
      <c r="B248" s="175"/>
      <c r="C248" s="175"/>
      <c r="D248" s="175"/>
      <c r="E248" s="126"/>
      <c r="F248" s="126"/>
      <c r="G248" s="126"/>
      <c r="H248" s="126"/>
      <c r="I248" s="126"/>
      <c r="J248" s="130"/>
      <c r="AU248" s="53"/>
      <c r="AV248" s="53"/>
      <c r="AW248" s="53"/>
      <c r="AX248" s="53"/>
      <c r="AY248" s="53"/>
      <c r="AZ248" s="53"/>
      <c r="BA248" s="53"/>
      <c r="BB248" s="53"/>
      <c r="BC248" s="53"/>
      <c r="BD248" s="53"/>
      <c r="BE248" s="53"/>
      <c r="BF248" s="53"/>
      <c r="BG248" s="53"/>
      <c r="BH248" s="53"/>
      <c r="BI248" s="53"/>
      <c r="BJ248" s="53"/>
    </row>
    <row r="249" spans="2:67" ht="15" x14ac:dyDescent="0.2">
      <c r="B249" s="306" t="s">
        <v>112</v>
      </c>
      <c r="C249" s="306"/>
      <c r="D249" s="134"/>
      <c r="E249" s="224" t="s">
        <v>113</v>
      </c>
      <c r="F249" s="224"/>
      <c r="G249" s="127"/>
      <c r="H249" s="132" t="s">
        <v>114</v>
      </c>
      <c r="I249" s="132" t="s">
        <v>6</v>
      </c>
      <c r="J249" s="135"/>
      <c r="AU249" s="53"/>
      <c r="AV249" s="53"/>
      <c r="AW249" s="53"/>
      <c r="AX249" s="53"/>
      <c r="AY249" s="53"/>
      <c r="AZ249" s="53"/>
      <c r="BA249" s="53"/>
      <c r="BB249" s="53"/>
      <c r="BC249" s="53"/>
      <c r="BD249" s="53"/>
      <c r="BE249" s="53"/>
      <c r="BF249" s="53"/>
      <c r="BG249" s="53"/>
      <c r="BH249" s="53"/>
      <c r="BI249" s="53"/>
      <c r="BJ249" s="53"/>
    </row>
    <row r="250" spans="2:67" x14ac:dyDescent="0.2">
      <c r="B250" s="124"/>
      <c r="C250" s="175"/>
      <c r="D250" s="175"/>
      <c r="E250" s="126"/>
      <c r="F250" s="126"/>
      <c r="G250" s="126"/>
      <c r="H250" s="126"/>
      <c r="I250" s="126"/>
      <c r="J250" s="130"/>
      <c r="AU250" s="53"/>
      <c r="AV250" s="53"/>
      <c r="AW250" s="53"/>
      <c r="AX250" s="53"/>
      <c r="AY250" s="53"/>
      <c r="AZ250" s="53"/>
      <c r="BA250" s="53"/>
      <c r="BB250" s="53"/>
      <c r="BC250" s="53"/>
      <c r="BD250" s="53"/>
      <c r="BE250" s="53"/>
      <c r="BF250" s="53"/>
      <c r="BG250" s="53"/>
      <c r="BH250" s="53"/>
      <c r="BI250" s="53"/>
      <c r="BJ250" s="53"/>
    </row>
    <row r="251" spans="2:67" ht="26.25" customHeight="1" x14ac:dyDescent="0.2">
      <c r="B251" s="306" t="s">
        <v>115</v>
      </c>
      <c r="C251" s="306"/>
      <c r="D251" s="175"/>
      <c r="E251" s="126" t="s">
        <v>116</v>
      </c>
      <c r="F251" s="126"/>
      <c r="G251" s="127"/>
      <c r="H251" s="132" t="s">
        <v>5</v>
      </c>
      <c r="I251" s="132" t="s">
        <v>6</v>
      </c>
      <c r="J251" s="130"/>
      <c r="AU251" s="53"/>
      <c r="AV251" s="53"/>
      <c r="AW251" s="53"/>
      <c r="AX251" s="53"/>
      <c r="AY251" s="53"/>
      <c r="AZ251" s="53"/>
      <c r="BA251" s="53"/>
      <c r="BB251" s="53"/>
      <c r="BC251" s="53"/>
      <c r="BD251" s="53"/>
      <c r="BE251" s="53"/>
      <c r="BF251" s="53"/>
      <c r="BG251" s="53"/>
      <c r="BH251" s="53"/>
      <c r="BI251" s="53"/>
      <c r="BJ251" s="53"/>
    </row>
    <row r="252" spans="2:67" s="52" customFormat="1" x14ac:dyDescent="0.2">
      <c r="B252" s="124"/>
      <c r="C252" s="124"/>
      <c r="D252" s="129"/>
      <c r="E252" s="130"/>
      <c r="F252" s="130"/>
      <c r="G252" s="128"/>
      <c r="H252" s="128"/>
      <c r="I252" s="128"/>
      <c r="J252" s="130"/>
    </row>
    <row r="253" spans="2:67" s="52" customFormat="1" ht="15" x14ac:dyDescent="0.2">
      <c r="B253" s="306" t="s">
        <v>212</v>
      </c>
      <c r="C253" s="306"/>
      <c r="D253" s="129"/>
      <c r="E253" s="126" t="s">
        <v>128</v>
      </c>
      <c r="F253" s="126"/>
      <c r="G253" s="128">
        <v>25</v>
      </c>
      <c r="H253" s="128" t="s">
        <v>213</v>
      </c>
      <c r="I253" s="128" t="s">
        <v>13</v>
      </c>
      <c r="J253" s="130"/>
    </row>
    <row r="254" spans="2:67" s="52" customFormat="1" ht="13.5" thickBot="1" x14ac:dyDescent="0.25">
      <c r="B254" s="124"/>
      <c r="C254" s="124"/>
      <c r="D254" s="129"/>
      <c r="E254" s="131"/>
      <c r="F254" s="131"/>
      <c r="G254" s="128"/>
      <c r="H254" s="128"/>
      <c r="I254" s="128"/>
      <c r="J254" s="130"/>
    </row>
    <row r="255" spans="2:67" s="52" customFormat="1" ht="27" thickTop="1" thickBot="1" x14ac:dyDescent="0.25">
      <c r="B255" s="129" t="s">
        <v>214</v>
      </c>
      <c r="C255" s="148" t="s">
        <v>216</v>
      </c>
      <c r="D255" s="129"/>
      <c r="E255" s="130" t="s">
        <v>82</v>
      </c>
      <c r="F255" s="130"/>
      <c r="G255" s="203" t="str">
        <f>INDEX('Pick-lists &amp; Defaults'!C81:C83,MATCH('PT19-env of humans &amp; animals'!C255,Application,0))</f>
        <v>??</v>
      </c>
      <c r="H255" s="132" t="s">
        <v>5</v>
      </c>
      <c r="I255" s="128" t="s">
        <v>21</v>
      </c>
      <c r="J255" s="224" t="s">
        <v>432</v>
      </c>
    </row>
    <row r="256" spans="2:67" s="52" customFormat="1" ht="13.5" thickTop="1" x14ac:dyDescent="0.2">
      <c r="B256" s="124"/>
      <c r="C256" s="124"/>
      <c r="D256" s="129"/>
      <c r="E256" s="130"/>
      <c r="F256" s="130"/>
      <c r="G256" s="128"/>
      <c r="H256" s="128"/>
      <c r="I256" s="128"/>
      <c r="J256" s="229"/>
    </row>
    <row r="257" spans="2:187" s="52" customFormat="1" ht="26.25" customHeight="1" x14ac:dyDescent="0.2">
      <c r="B257" s="306" t="s">
        <v>152</v>
      </c>
      <c r="C257" s="306"/>
      <c r="D257" s="129"/>
      <c r="E257" s="130" t="s">
        <v>153</v>
      </c>
      <c r="F257" s="130"/>
      <c r="G257" s="128">
        <v>2500</v>
      </c>
      <c r="H257" s="128" t="s">
        <v>5</v>
      </c>
      <c r="I257" s="128" t="s">
        <v>13</v>
      </c>
      <c r="J257" s="130"/>
    </row>
    <row r="258" spans="2:187" s="50" customFormat="1" x14ac:dyDescent="0.2">
      <c r="B258" s="124"/>
      <c r="C258" s="124"/>
      <c r="D258" s="129"/>
      <c r="E258" s="130"/>
      <c r="F258" s="130"/>
      <c r="G258" s="128"/>
      <c r="H258" s="128"/>
      <c r="I258" s="128"/>
      <c r="J258" s="130"/>
    </row>
    <row r="259" spans="2:187" s="50" customFormat="1" ht="14.25" x14ac:dyDescent="0.2">
      <c r="B259" s="306" t="s">
        <v>154</v>
      </c>
      <c r="C259" s="306"/>
      <c r="D259" s="129"/>
      <c r="E259" s="130" t="s">
        <v>155</v>
      </c>
      <c r="F259" s="130"/>
      <c r="G259" s="132">
        <v>5.5199999999999999E-2</v>
      </c>
      <c r="H259" s="128" t="s">
        <v>5</v>
      </c>
      <c r="I259" s="128" t="s">
        <v>33</v>
      </c>
      <c r="J259" s="229"/>
    </row>
    <row r="260" spans="2:187" s="50" customFormat="1" x14ac:dyDescent="0.2">
      <c r="B260" s="124"/>
      <c r="C260" s="124"/>
      <c r="D260" s="129"/>
      <c r="E260" s="130"/>
      <c r="F260" s="130"/>
      <c r="G260" s="128"/>
      <c r="H260" s="128"/>
      <c r="I260" s="128"/>
      <c r="J260" s="130"/>
    </row>
    <row r="261" spans="2:187" s="52" customFormat="1" x14ac:dyDescent="0.2">
      <c r="B261" s="131"/>
      <c r="C261" s="131"/>
      <c r="D261" s="131"/>
      <c r="E261" s="131"/>
      <c r="F261" s="131"/>
      <c r="G261" s="131"/>
      <c r="H261" s="131"/>
      <c r="I261" s="131"/>
      <c r="J261" s="130"/>
    </row>
    <row r="262" spans="2:187" ht="15" x14ac:dyDescent="0.2">
      <c r="B262" s="113" t="s">
        <v>1</v>
      </c>
      <c r="C262" s="113"/>
      <c r="D262" s="113"/>
      <c r="E262" s="133"/>
      <c r="F262" s="133"/>
      <c r="G262" s="133"/>
      <c r="H262" s="133"/>
      <c r="I262" s="133"/>
      <c r="J262" s="174"/>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c r="EY262" s="52"/>
      <c r="EZ262" s="52"/>
      <c r="FA262" s="52"/>
      <c r="FB262" s="52"/>
      <c r="FC262" s="52"/>
      <c r="FD262" s="52"/>
      <c r="FE262" s="52"/>
      <c r="FF262" s="52"/>
      <c r="FG262" s="52"/>
      <c r="FH262" s="52"/>
      <c r="FI262" s="52"/>
      <c r="FJ262" s="52"/>
      <c r="FK262" s="52"/>
      <c r="FL262" s="52"/>
      <c r="FM262" s="52"/>
      <c r="FN262" s="52"/>
      <c r="FO262" s="52"/>
      <c r="FP262" s="52"/>
      <c r="FQ262" s="52"/>
      <c r="FR262" s="52"/>
      <c r="FS262" s="52"/>
      <c r="FT262" s="52"/>
      <c r="FU262" s="52"/>
      <c r="FV262" s="52"/>
      <c r="FW262" s="52"/>
      <c r="FX262" s="52"/>
      <c r="FY262" s="52"/>
      <c r="FZ262" s="52"/>
      <c r="GA262" s="52"/>
      <c r="GB262" s="52"/>
      <c r="GC262" s="52"/>
      <c r="GD262" s="52"/>
      <c r="GE262" s="52"/>
    </row>
    <row r="263" spans="2:187" x14ac:dyDescent="0.2">
      <c r="B263" s="126"/>
      <c r="C263" s="126"/>
      <c r="D263" s="126"/>
      <c r="E263" s="126"/>
      <c r="F263" s="126"/>
      <c r="G263" s="126"/>
      <c r="H263" s="126"/>
      <c r="I263" s="126"/>
      <c r="J263" s="130"/>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c r="EY263" s="52"/>
      <c r="EZ263" s="52"/>
      <c r="FA263" s="52"/>
      <c r="FB263" s="52"/>
      <c r="FC263" s="52"/>
      <c r="FD263" s="52"/>
      <c r="FE263" s="52"/>
      <c r="FF263" s="52"/>
      <c r="FG263" s="52"/>
      <c r="FH263" s="52"/>
      <c r="FI263" s="52"/>
      <c r="FJ263" s="52"/>
      <c r="FK263" s="52"/>
      <c r="FL263" s="52"/>
      <c r="FM263" s="52"/>
      <c r="FN263" s="52"/>
      <c r="FO263" s="52"/>
      <c r="FP263" s="52"/>
      <c r="FQ263" s="52"/>
      <c r="FR263" s="52"/>
      <c r="FS263" s="52"/>
      <c r="FT263" s="52"/>
      <c r="FU263" s="52"/>
      <c r="FV263" s="52"/>
      <c r="FW263" s="52"/>
      <c r="FX263" s="52"/>
      <c r="FY263" s="52"/>
      <c r="FZ263" s="52"/>
      <c r="GA263" s="52"/>
      <c r="GB263" s="52"/>
      <c r="GC263" s="52"/>
      <c r="GD263" s="52"/>
      <c r="GE263" s="52"/>
    </row>
    <row r="264" spans="2:187" ht="15" x14ac:dyDescent="0.2">
      <c r="B264" s="134" t="s">
        <v>2</v>
      </c>
      <c r="C264" s="134"/>
      <c r="D264" s="134"/>
      <c r="E264" s="135" t="s">
        <v>4</v>
      </c>
      <c r="F264" s="135"/>
      <c r="G264" s="136" t="s">
        <v>7</v>
      </c>
      <c r="H264" s="136" t="s">
        <v>3</v>
      </c>
      <c r="I264" s="136" t="s">
        <v>11</v>
      </c>
      <c r="J264" s="135" t="s">
        <v>444</v>
      </c>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c r="EY264" s="52"/>
      <c r="EZ264" s="52"/>
      <c r="FA264" s="52"/>
      <c r="FB264" s="52"/>
      <c r="FC264" s="52"/>
      <c r="FD264" s="52"/>
      <c r="FE264" s="52"/>
      <c r="FF264" s="52"/>
      <c r="FG264" s="52"/>
      <c r="FH264" s="52"/>
      <c r="FI264" s="52"/>
      <c r="FJ264" s="52"/>
      <c r="FK264" s="52"/>
      <c r="FL264" s="52"/>
      <c r="FM264" s="52"/>
      <c r="FN264" s="52"/>
      <c r="FO264" s="52"/>
      <c r="FP264" s="52"/>
      <c r="FQ264" s="52"/>
      <c r="FR264" s="52"/>
      <c r="FS264" s="52"/>
      <c r="FT264" s="52"/>
      <c r="FU264" s="52"/>
      <c r="FV264" s="52"/>
      <c r="FW264" s="52"/>
      <c r="FX264" s="52"/>
      <c r="FY264" s="52"/>
      <c r="FZ264" s="52"/>
      <c r="GA264" s="52"/>
      <c r="GB264" s="52"/>
      <c r="GC264" s="52"/>
      <c r="GD264" s="52"/>
      <c r="GE264" s="52"/>
    </row>
    <row r="265" spans="2:187" x14ac:dyDescent="0.2">
      <c r="B265" s="137"/>
      <c r="C265" s="137"/>
      <c r="D265" s="137"/>
      <c r="E265" s="137"/>
      <c r="F265" s="137"/>
      <c r="G265" s="137"/>
      <c r="H265" s="137"/>
      <c r="I265" s="137"/>
      <c r="J265" s="130"/>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row>
    <row r="266" spans="2:187" ht="30" customHeight="1" x14ac:dyDescent="0.2">
      <c r="B266" s="306" t="s">
        <v>219</v>
      </c>
      <c r="C266" s="306"/>
      <c r="D266" s="129"/>
      <c r="E266" s="129" t="s">
        <v>161</v>
      </c>
      <c r="F266" s="129"/>
      <c r="G266" s="199" t="str">
        <f>IF(AND(Qprod_out_paved&gt;0,FAI_out_paved&gt;0,NOT(Fwater_out_paved="??")),Qprod_out_paved*FAI_out_paved*AREA_out_paved*Fwater_out_paved,"??")</f>
        <v>??</v>
      </c>
      <c r="H266" s="118" t="s">
        <v>22</v>
      </c>
      <c r="I266" s="118" t="s">
        <v>8</v>
      </c>
      <c r="J266" s="124" t="s">
        <v>220</v>
      </c>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c r="EY266" s="52"/>
      <c r="EZ266" s="52"/>
      <c r="FA266" s="52"/>
      <c r="FB266" s="52"/>
      <c r="FC266" s="52"/>
      <c r="FD266" s="52"/>
      <c r="FE266" s="52"/>
      <c r="FF266" s="52"/>
      <c r="FG266" s="52"/>
      <c r="FH266" s="52"/>
      <c r="FI266" s="52"/>
      <c r="FJ266" s="52"/>
      <c r="FK266" s="52"/>
      <c r="FL266" s="52"/>
      <c r="FM266" s="52"/>
      <c r="FN266" s="52"/>
      <c r="FO266" s="52"/>
      <c r="FP266" s="52"/>
      <c r="FQ266" s="52"/>
      <c r="FR266" s="52"/>
      <c r="FS266" s="52"/>
      <c r="FT266" s="52"/>
      <c r="FU266" s="52"/>
      <c r="FV266" s="52"/>
      <c r="FW266" s="52"/>
      <c r="FX266" s="52"/>
      <c r="FY266" s="52"/>
      <c r="FZ266" s="52"/>
      <c r="GA266" s="52"/>
      <c r="GB266" s="52"/>
      <c r="GC266" s="52"/>
      <c r="GD266" s="52"/>
      <c r="GE266" s="52"/>
    </row>
    <row r="267" spans="2:187" x14ac:dyDescent="0.2">
      <c r="B267" s="124"/>
      <c r="C267" s="124"/>
      <c r="D267" s="129"/>
      <c r="E267" s="129"/>
      <c r="F267" s="129"/>
      <c r="G267" s="129"/>
      <c r="H267" s="118"/>
      <c r="I267" s="118"/>
      <c r="J267" s="124"/>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row>
    <row r="268" spans="2:187" ht="15" x14ac:dyDescent="0.2">
      <c r="B268" s="306" t="s">
        <v>86</v>
      </c>
      <c r="C268" s="306"/>
      <c r="D268" s="129"/>
      <c r="E268" s="129" t="s">
        <v>24</v>
      </c>
      <c r="F268" s="129"/>
      <c r="G268" s="199" t="str">
        <f>IF(NOT(Eww_out_paved="??"),Eww_out_paved*Nhouses_out_paved*Fsimultaneity_out_paved,"??")</f>
        <v>??</v>
      </c>
      <c r="H268" s="118" t="s">
        <v>22</v>
      </c>
      <c r="I268" s="118" t="s">
        <v>8</v>
      </c>
      <c r="J268" s="124" t="s">
        <v>221</v>
      </c>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c r="EY268" s="52"/>
      <c r="EZ268" s="52"/>
      <c r="FA268" s="52"/>
      <c r="FB268" s="52"/>
      <c r="FC268" s="52"/>
      <c r="FD268" s="52"/>
      <c r="FE268" s="52"/>
      <c r="FF268" s="52"/>
      <c r="FG268" s="52"/>
      <c r="FH268" s="52"/>
      <c r="FI268" s="52"/>
      <c r="FJ268" s="52"/>
      <c r="FK268" s="52"/>
      <c r="FL268" s="52"/>
      <c r="FM268" s="52"/>
      <c r="FN268" s="52"/>
      <c r="FO268" s="52"/>
      <c r="FP268" s="52"/>
      <c r="FQ268" s="52"/>
      <c r="FR268" s="52"/>
      <c r="FS268" s="52"/>
      <c r="FT268" s="52"/>
      <c r="FU268" s="52"/>
      <c r="FV268" s="52"/>
      <c r="FW268" s="52"/>
      <c r="FX268" s="52"/>
      <c r="FY268" s="52"/>
      <c r="FZ268" s="52"/>
      <c r="GA268" s="52"/>
      <c r="GB268" s="52"/>
      <c r="GC268" s="52"/>
      <c r="GD268" s="52"/>
      <c r="GE268" s="52"/>
    </row>
    <row r="269" spans="2:187" s="52" customFormat="1" x14ac:dyDescent="0.2">
      <c r="B269" s="306"/>
      <c r="C269" s="306"/>
      <c r="D269" s="124"/>
      <c r="E269" s="129"/>
      <c r="F269" s="129"/>
      <c r="G269" s="129"/>
      <c r="H269" s="129"/>
      <c r="I269" s="129"/>
      <c r="J269" s="252"/>
    </row>
    <row r="270" spans="2:187" s="52" customFormat="1" x14ac:dyDescent="0.2">
      <c r="H270" s="70"/>
      <c r="I270" s="70"/>
    </row>
    <row r="271" spans="2:187" s="52" customFormat="1" x14ac:dyDescent="0.2">
      <c r="B271" s="177" t="s">
        <v>12</v>
      </c>
      <c r="C271" s="177"/>
      <c r="G271" s="178"/>
      <c r="H271" s="179"/>
      <c r="I271" s="70"/>
      <c r="J271" s="176"/>
    </row>
    <row r="272" spans="2:187" s="52" customFormat="1" x14ac:dyDescent="0.2">
      <c r="E272" s="176"/>
      <c r="F272" s="176"/>
    </row>
    <row r="273" spans="2:67" s="52" customFormat="1" x14ac:dyDescent="0.2">
      <c r="E273" s="176"/>
      <c r="F273" s="176"/>
    </row>
    <row r="274" spans="2:67" s="52" customFormat="1" x14ac:dyDescent="0.2">
      <c r="E274" s="176"/>
      <c r="F274" s="176"/>
    </row>
    <row r="275" spans="2:67" ht="15" x14ac:dyDescent="0.2">
      <c r="B275" s="318" t="s">
        <v>499</v>
      </c>
      <c r="C275" s="318"/>
      <c r="D275" s="318"/>
      <c r="E275" s="318"/>
      <c r="F275" s="318"/>
      <c r="G275" s="318"/>
      <c r="H275" s="318"/>
      <c r="I275" s="318"/>
      <c r="J275" s="318"/>
      <c r="K275" s="50"/>
      <c r="L275" s="50"/>
      <c r="BI275" s="53"/>
      <c r="BJ275" s="53"/>
    </row>
    <row r="276" spans="2:67" ht="15" x14ac:dyDescent="0.2">
      <c r="B276" s="104"/>
      <c r="C276" s="235"/>
      <c r="D276" s="169"/>
      <c r="E276" s="169"/>
      <c r="F276" s="169"/>
      <c r="G276" s="50"/>
      <c r="H276" s="50"/>
      <c r="I276" s="50"/>
      <c r="J276" s="50"/>
      <c r="K276" s="50"/>
      <c r="L276" s="50"/>
      <c r="BI276" s="53"/>
      <c r="BJ276" s="53"/>
    </row>
    <row r="277" spans="2:67" x14ac:dyDescent="0.2">
      <c r="B277" s="171" t="s">
        <v>19</v>
      </c>
      <c r="C277" s="171"/>
      <c r="D277" s="171"/>
      <c r="E277" s="58"/>
      <c r="F277" s="58"/>
      <c r="G277" s="58"/>
      <c r="H277" s="58"/>
      <c r="I277" s="58"/>
      <c r="J277" s="61"/>
      <c r="AU277" s="53"/>
      <c r="AV277" s="53"/>
      <c r="AW277" s="53"/>
      <c r="AX277" s="53"/>
      <c r="AY277" s="53"/>
      <c r="AZ277" s="53"/>
      <c r="BA277" s="53"/>
      <c r="BB277" s="53"/>
      <c r="BC277" s="53"/>
      <c r="BD277" s="53"/>
      <c r="BE277" s="53"/>
      <c r="BF277" s="53"/>
      <c r="BG277" s="53"/>
      <c r="BH277" s="53"/>
      <c r="BI277" s="53"/>
      <c r="BJ277" s="53"/>
    </row>
    <row r="278" spans="2:67" ht="27.75" customHeight="1" x14ac:dyDescent="0.2">
      <c r="B278" s="307" t="s">
        <v>490</v>
      </c>
      <c r="C278" s="307"/>
      <c r="D278" s="307"/>
      <c r="E278" s="307"/>
      <c r="F278" s="307"/>
      <c r="G278" s="307"/>
      <c r="H278" s="307"/>
      <c r="I278" s="307"/>
      <c r="J278" s="307"/>
      <c r="K278" s="50"/>
      <c r="L278" s="50"/>
      <c r="M278" s="50"/>
      <c r="N278" s="50"/>
      <c r="O278" s="50"/>
      <c r="P278" s="50"/>
      <c r="Q278" s="50"/>
      <c r="R278" s="50"/>
      <c r="S278" s="50"/>
      <c r="BK278" s="52"/>
      <c r="BL278" s="52"/>
      <c r="BM278" s="52"/>
      <c r="BN278" s="52"/>
      <c r="BO278" s="52"/>
    </row>
    <row r="279" spans="2:67" x14ac:dyDescent="0.2">
      <c r="B279" s="307" t="s">
        <v>491</v>
      </c>
      <c r="C279" s="307"/>
      <c r="D279" s="307"/>
      <c r="E279" s="307"/>
      <c r="F279" s="307"/>
      <c r="G279" s="307"/>
      <c r="H279" s="307"/>
      <c r="I279" s="307"/>
      <c r="J279" s="307"/>
      <c r="K279" s="50"/>
      <c r="L279" s="50"/>
      <c r="M279" s="50"/>
      <c r="N279" s="50"/>
      <c r="O279" s="50"/>
      <c r="P279" s="50"/>
      <c r="Q279" s="50"/>
      <c r="R279" s="50"/>
      <c r="S279" s="50"/>
      <c r="BK279" s="52"/>
      <c r="BL279" s="52"/>
      <c r="BM279" s="52"/>
      <c r="BN279" s="52"/>
      <c r="BO279" s="52"/>
    </row>
    <row r="280" spans="2:67" ht="28.5" customHeight="1" x14ac:dyDescent="0.2">
      <c r="B280" s="307" t="s">
        <v>492</v>
      </c>
      <c r="C280" s="307"/>
      <c r="D280" s="307"/>
      <c r="E280" s="307"/>
      <c r="F280" s="307"/>
      <c r="G280" s="307"/>
      <c r="H280" s="307"/>
      <c r="I280" s="307"/>
      <c r="J280" s="307"/>
      <c r="K280" s="50"/>
      <c r="L280" s="50"/>
      <c r="M280" s="50"/>
      <c r="N280" s="50"/>
      <c r="O280" s="50"/>
      <c r="P280" s="50"/>
      <c r="Q280" s="50"/>
      <c r="R280" s="50"/>
      <c r="S280" s="50"/>
      <c r="BK280" s="52"/>
      <c r="BL280" s="52"/>
      <c r="BM280" s="52"/>
      <c r="BN280" s="52"/>
      <c r="BO280" s="52"/>
    </row>
    <row r="281" spans="2:67" s="52" customFormat="1" ht="15" x14ac:dyDescent="0.2">
      <c r="D281" s="110"/>
      <c r="E281" s="111"/>
      <c r="F281" s="111"/>
      <c r="G281" s="173"/>
      <c r="H281" s="173"/>
      <c r="I281" s="173"/>
      <c r="J281" s="50"/>
      <c r="K281" s="50"/>
      <c r="L281" s="50"/>
      <c r="M281" s="50"/>
      <c r="N281" s="50"/>
    </row>
    <row r="282" spans="2:67" ht="15" x14ac:dyDescent="0.2">
      <c r="B282" s="113" t="s">
        <v>0</v>
      </c>
      <c r="C282" s="113"/>
      <c r="D282" s="113"/>
      <c r="E282" s="133"/>
      <c r="F282" s="133"/>
      <c r="G282" s="133"/>
      <c r="H282" s="133"/>
      <c r="I282" s="133"/>
      <c r="J282" s="174"/>
      <c r="AU282" s="53"/>
      <c r="AV282" s="53"/>
      <c r="AW282" s="53"/>
      <c r="AX282" s="53"/>
      <c r="AY282" s="53"/>
      <c r="AZ282" s="53"/>
      <c r="BA282" s="53"/>
      <c r="BB282" s="53"/>
      <c r="BC282" s="53"/>
      <c r="BD282" s="53"/>
      <c r="BE282" s="53"/>
      <c r="BF282" s="53"/>
      <c r="BG282" s="53"/>
      <c r="BH282" s="53"/>
      <c r="BI282" s="53"/>
      <c r="BJ282" s="53"/>
    </row>
    <row r="283" spans="2:67" x14ac:dyDescent="0.2">
      <c r="B283" s="126"/>
      <c r="C283" s="126"/>
      <c r="D283" s="126"/>
      <c r="E283" s="126"/>
      <c r="F283" s="126"/>
      <c r="G283" s="126"/>
      <c r="H283" s="126"/>
      <c r="I283" s="126"/>
      <c r="J283" s="130"/>
      <c r="AU283" s="53"/>
      <c r="AV283" s="53"/>
      <c r="AW283" s="53"/>
      <c r="AX283" s="53"/>
      <c r="AY283" s="53"/>
      <c r="AZ283" s="53"/>
      <c r="BA283" s="53"/>
      <c r="BB283" s="53"/>
      <c r="BC283" s="53"/>
      <c r="BD283" s="53"/>
      <c r="BE283" s="53"/>
      <c r="BF283" s="53"/>
      <c r="BG283" s="53"/>
      <c r="BH283" s="53"/>
      <c r="BI283" s="53"/>
      <c r="BJ283" s="53"/>
    </row>
    <row r="284" spans="2:67" ht="15" x14ac:dyDescent="0.2">
      <c r="B284" s="134" t="s">
        <v>2</v>
      </c>
      <c r="C284" s="134"/>
      <c r="D284" s="134"/>
      <c r="E284" s="135" t="s">
        <v>4</v>
      </c>
      <c r="F284" s="135"/>
      <c r="G284" s="136" t="s">
        <v>7</v>
      </c>
      <c r="H284" s="136" t="s">
        <v>3</v>
      </c>
      <c r="I284" s="136" t="s">
        <v>11</v>
      </c>
      <c r="J284" s="135" t="s">
        <v>444</v>
      </c>
      <c r="AU284" s="53"/>
      <c r="AV284" s="53"/>
      <c r="AW284" s="53"/>
      <c r="AX284" s="53"/>
      <c r="AY284" s="53"/>
      <c r="AZ284" s="53"/>
      <c r="BA284" s="53"/>
      <c r="BB284" s="53"/>
      <c r="BC284" s="53"/>
      <c r="BD284" s="53"/>
      <c r="BE284" s="53"/>
      <c r="BF284" s="53"/>
      <c r="BG284" s="53"/>
      <c r="BH284" s="53"/>
      <c r="BI284" s="53"/>
      <c r="BJ284" s="53"/>
    </row>
    <row r="285" spans="2:67" x14ac:dyDescent="0.2">
      <c r="B285" s="175"/>
      <c r="C285" s="175"/>
      <c r="D285" s="175"/>
      <c r="E285" s="126"/>
      <c r="F285" s="126"/>
      <c r="G285" s="126"/>
      <c r="H285" s="126"/>
      <c r="I285" s="126"/>
      <c r="J285" s="130"/>
      <c r="AU285" s="53"/>
      <c r="AV285" s="53"/>
      <c r="AW285" s="53"/>
      <c r="AX285" s="53"/>
      <c r="AY285" s="53"/>
      <c r="AZ285" s="53"/>
      <c r="BA285" s="53"/>
      <c r="BB285" s="53"/>
      <c r="BC285" s="53"/>
      <c r="BD285" s="53"/>
      <c r="BE285" s="53"/>
      <c r="BF285" s="53"/>
      <c r="BG285" s="53"/>
      <c r="BH285" s="53"/>
      <c r="BI285" s="53"/>
      <c r="BJ285" s="53"/>
    </row>
    <row r="286" spans="2:67" x14ac:dyDescent="0.2">
      <c r="B286" s="321" t="s">
        <v>112</v>
      </c>
      <c r="C286" s="321"/>
      <c r="D286" s="134"/>
      <c r="E286" s="224"/>
      <c r="F286" s="224"/>
      <c r="G286" s="135"/>
      <c r="H286" s="132"/>
      <c r="I286" s="132"/>
      <c r="J286" s="135"/>
      <c r="AU286" s="53"/>
      <c r="AV286" s="53"/>
      <c r="AW286" s="53"/>
      <c r="AX286" s="53"/>
      <c r="AY286" s="53"/>
      <c r="AZ286" s="53"/>
      <c r="BA286" s="53"/>
      <c r="BB286" s="53"/>
      <c r="BC286" s="53"/>
      <c r="BD286" s="53"/>
      <c r="BE286" s="53"/>
      <c r="BF286" s="53"/>
      <c r="BG286" s="53"/>
      <c r="BH286" s="53"/>
      <c r="BI286" s="53"/>
      <c r="BJ286" s="53"/>
    </row>
    <row r="287" spans="2:67" ht="15" x14ac:dyDescent="0.2">
      <c r="B287" s="253"/>
      <c r="C287" s="254" t="s">
        <v>223</v>
      </c>
      <c r="D287" s="134"/>
      <c r="E287" s="224" t="s">
        <v>235</v>
      </c>
      <c r="F287" s="224"/>
      <c r="G287" s="127"/>
      <c r="H287" s="132" t="s">
        <v>114</v>
      </c>
      <c r="I287" s="132" t="s">
        <v>6</v>
      </c>
      <c r="J287" s="135"/>
      <c r="AU287" s="53"/>
      <c r="AV287" s="53"/>
      <c r="AW287" s="53"/>
      <c r="AX287" s="53"/>
      <c r="AY287" s="53"/>
      <c r="AZ287" s="53"/>
      <c r="BA287" s="53"/>
      <c r="BB287" s="53"/>
      <c r="BC287" s="53"/>
      <c r="BD287" s="53"/>
      <c r="BE287" s="53"/>
      <c r="BF287" s="53"/>
      <c r="BG287" s="53"/>
      <c r="BH287" s="53"/>
      <c r="BI287" s="53"/>
      <c r="BJ287" s="53"/>
    </row>
    <row r="288" spans="2:67" ht="15" x14ac:dyDescent="0.2">
      <c r="B288" s="124"/>
      <c r="C288" s="254" t="s">
        <v>224</v>
      </c>
      <c r="D288" s="134"/>
      <c r="E288" s="224" t="s">
        <v>236</v>
      </c>
      <c r="F288" s="224"/>
      <c r="G288" s="127"/>
      <c r="H288" s="132" t="s">
        <v>225</v>
      </c>
      <c r="I288" s="132" t="s">
        <v>6</v>
      </c>
      <c r="J288" s="135"/>
      <c r="AU288" s="53"/>
      <c r="AV288" s="53"/>
      <c r="AW288" s="53"/>
      <c r="AX288" s="53"/>
      <c r="AY288" s="53"/>
      <c r="AZ288" s="53"/>
      <c r="BA288" s="53"/>
      <c r="BB288" s="53"/>
      <c r="BC288" s="53"/>
      <c r="BD288" s="53"/>
      <c r="BE288" s="53"/>
      <c r="BF288" s="53"/>
      <c r="BG288" s="53"/>
      <c r="BH288" s="53"/>
      <c r="BI288" s="53"/>
      <c r="BJ288" s="53"/>
    </row>
    <row r="289" spans="2:62" x14ac:dyDescent="0.2">
      <c r="B289" s="124"/>
      <c r="C289" s="175"/>
      <c r="D289" s="175"/>
      <c r="E289" s="126"/>
      <c r="F289" s="126"/>
      <c r="G289" s="126"/>
      <c r="H289" s="126"/>
      <c r="I289" s="126"/>
      <c r="J289" s="130"/>
      <c r="AU289" s="53"/>
      <c r="AV289" s="53"/>
      <c r="AW289" s="53"/>
      <c r="AX289" s="53"/>
      <c r="AY289" s="53"/>
      <c r="AZ289" s="53"/>
      <c r="BA289" s="53"/>
      <c r="BB289" s="53"/>
      <c r="BC289" s="53"/>
      <c r="BD289" s="53"/>
      <c r="BE289" s="53"/>
      <c r="BF289" s="53"/>
      <c r="BG289" s="53"/>
      <c r="BH289" s="53"/>
      <c r="BI289" s="53"/>
      <c r="BJ289" s="53"/>
    </row>
    <row r="290" spans="2:62" ht="32.25" customHeight="1" x14ac:dyDescent="0.2">
      <c r="B290" s="306" t="s">
        <v>115</v>
      </c>
      <c r="C290" s="306"/>
      <c r="D290" s="175"/>
      <c r="E290" s="126" t="s">
        <v>116</v>
      </c>
      <c r="F290" s="126"/>
      <c r="G290" s="127"/>
      <c r="H290" s="132" t="s">
        <v>5</v>
      </c>
      <c r="I290" s="132" t="s">
        <v>6</v>
      </c>
      <c r="J290" s="130"/>
      <c r="AU290" s="53"/>
      <c r="AV290" s="53"/>
      <c r="AW290" s="53"/>
      <c r="AX290" s="53"/>
      <c r="AY290" s="53"/>
      <c r="AZ290" s="53"/>
      <c r="BA290" s="53"/>
      <c r="BB290" s="53"/>
      <c r="BC290" s="53"/>
      <c r="BD290" s="53"/>
      <c r="BE290" s="53"/>
      <c r="BF290" s="53"/>
      <c r="BG290" s="53"/>
      <c r="BH290" s="53"/>
      <c r="BI290" s="53"/>
      <c r="BJ290" s="53"/>
    </row>
    <row r="291" spans="2:62" s="52" customFormat="1" x14ac:dyDescent="0.2">
      <c r="B291" s="124"/>
      <c r="C291" s="124"/>
      <c r="D291" s="129"/>
      <c r="E291" s="130"/>
      <c r="F291" s="130"/>
      <c r="G291" s="128"/>
      <c r="H291" s="128"/>
      <c r="I291" s="128"/>
      <c r="J291" s="130"/>
    </row>
    <row r="292" spans="2:62" s="52" customFormat="1" x14ac:dyDescent="0.2">
      <c r="B292" s="306" t="s">
        <v>212</v>
      </c>
      <c r="C292" s="306"/>
      <c r="D292" s="129"/>
      <c r="E292" s="126"/>
      <c r="F292" s="126"/>
      <c r="G292" s="128"/>
      <c r="H292" s="128"/>
      <c r="I292" s="128"/>
      <c r="J292" s="130"/>
    </row>
    <row r="293" spans="2:62" s="52" customFormat="1" ht="15" x14ac:dyDescent="0.2">
      <c r="B293" s="253"/>
      <c r="C293" s="255" t="s">
        <v>226</v>
      </c>
      <c r="D293" s="129"/>
      <c r="E293" s="126" t="s">
        <v>237</v>
      </c>
      <c r="F293" s="126"/>
      <c r="G293" s="128">
        <v>50</v>
      </c>
      <c r="H293" s="128" t="s">
        <v>213</v>
      </c>
      <c r="I293" s="128" t="s">
        <v>13</v>
      </c>
      <c r="J293" s="130"/>
    </row>
    <row r="294" spans="2:62" s="52" customFormat="1" ht="15" x14ac:dyDescent="0.2">
      <c r="B294" s="124"/>
      <c r="C294" s="255" t="s">
        <v>227</v>
      </c>
      <c r="D294" s="129"/>
      <c r="E294" s="126" t="s">
        <v>238</v>
      </c>
      <c r="F294" s="126"/>
      <c r="G294" s="128">
        <v>10</v>
      </c>
      <c r="H294" s="128" t="s">
        <v>213</v>
      </c>
      <c r="I294" s="128" t="s">
        <v>13</v>
      </c>
      <c r="J294" s="130"/>
    </row>
    <row r="295" spans="2:62" s="52" customFormat="1" x14ac:dyDescent="0.2">
      <c r="B295" s="124"/>
      <c r="C295" s="124"/>
      <c r="D295" s="129"/>
      <c r="E295" s="131"/>
      <c r="F295" s="131"/>
      <c r="G295" s="128"/>
      <c r="H295" s="128"/>
      <c r="I295" s="128"/>
      <c r="J295" s="130"/>
    </row>
    <row r="296" spans="2:62" s="50" customFormat="1" ht="14.25" x14ac:dyDescent="0.2">
      <c r="B296" s="306" t="s">
        <v>107</v>
      </c>
      <c r="C296" s="306"/>
      <c r="D296" s="129"/>
      <c r="E296" s="130" t="s">
        <v>48</v>
      </c>
      <c r="F296" s="130"/>
      <c r="G296" s="128">
        <v>1</v>
      </c>
      <c r="H296" s="128" t="s">
        <v>5</v>
      </c>
      <c r="I296" s="128" t="s">
        <v>13</v>
      </c>
      <c r="J296" s="130"/>
    </row>
    <row r="297" spans="2:62" s="50" customFormat="1" x14ac:dyDescent="0.2">
      <c r="B297" s="124"/>
      <c r="C297" s="124"/>
      <c r="D297" s="129"/>
      <c r="E297" s="130"/>
      <c r="F297" s="130"/>
      <c r="G297" s="128"/>
      <c r="H297" s="128"/>
      <c r="I297" s="128"/>
      <c r="J297" s="130"/>
    </row>
    <row r="298" spans="2:62" s="50" customFormat="1" x14ac:dyDescent="0.2">
      <c r="B298" s="124" t="s">
        <v>52</v>
      </c>
      <c r="C298" s="124"/>
      <c r="D298" s="129"/>
      <c r="E298" s="130"/>
      <c r="F298" s="130"/>
      <c r="G298" s="128"/>
      <c r="H298" s="128"/>
      <c r="I298" s="128"/>
      <c r="J298" s="130"/>
    </row>
    <row r="299" spans="2:62" s="50" customFormat="1" ht="15" x14ac:dyDescent="0.2">
      <c r="B299" s="253"/>
      <c r="C299" s="255" t="s">
        <v>226</v>
      </c>
      <c r="D299" s="129"/>
      <c r="E299" s="130" t="s">
        <v>245</v>
      </c>
      <c r="F299" s="130"/>
      <c r="G299" s="128">
        <v>25</v>
      </c>
      <c r="H299" s="128" t="s">
        <v>54</v>
      </c>
      <c r="I299" s="128" t="s">
        <v>13</v>
      </c>
      <c r="J299" s="130"/>
    </row>
    <row r="300" spans="2:62" s="50" customFormat="1" ht="15" x14ac:dyDescent="0.2">
      <c r="B300" s="124"/>
      <c r="C300" s="255" t="s">
        <v>227</v>
      </c>
      <c r="D300" s="129"/>
      <c r="E300" s="130" t="s">
        <v>246</v>
      </c>
      <c r="F300" s="130"/>
      <c r="G300" s="128">
        <v>5</v>
      </c>
      <c r="H300" s="128" t="s">
        <v>54</v>
      </c>
      <c r="I300" s="128" t="s">
        <v>13</v>
      </c>
      <c r="J300" s="130"/>
    </row>
    <row r="301" spans="2:62" s="50" customFormat="1" ht="15" x14ac:dyDescent="0.2">
      <c r="B301" s="124"/>
      <c r="C301" s="255" t="s">
        <v>257</v>
      </c>
      <c r="D301" s="129"/>
      <c r="E301" s="130" t="s">
        <v>258</v>
      </c>
      <c r="F301" s="130"/>
      <c r="G301" s="128">
        <v>8.5000000000000006E-3</v>
      </c>
      <c r="H301" s="128" t="s">
        <v>54</v>
      </c>
      <c r="I301" s="128" t="s">
        <v>13</v>
      </c>
      <c r="J301" s="130"/>
    </row>
    <row r="302" spans="2:62" s="50" customFormat="1" x14ac:dyDescent="0.2">
      <c r="B302" s="124"/>
      <c r="C302" s="124"/>
      <c r="D302" s="129"/>
      <c r="E302" s="130"/>
      <c r="F302" s="130"/>
      <c r="G302" s="128"/>
      <c r="H302" s="128"/>
      <c r="I302" s="128"/>
      <c r="J302" s="130"/>
    </row>
    <row r="303" spans="2:62" s="50" customFormat="1" ht="15" x14ac:dyDescent="0.2">
      <c r="B303" s="306" t="s">
        <v>56</v>
      </c>
      <c r="C303" s="306"/>
      <c r="D303" s="129"/>
      <c r="E303" s="130" t="s">
        <v>58</v>
      </c>
      <c r="F303" s="130"/>
      <c r="G303" s="128">
        <v>1700</v>
      </c>
      <c r="H303" s="128" t="s">
        <v>57</v>
      </c>
      <c r="I303" s="128" t="s">
        <v>13</v>
      </c>
      <c r="J303" s="130"/>
    </row>
    <row r="304" spans="2:62" s="50" customFormat="1" x14ac:dyDescent="0.2">
      <c r="B304" s="124"/>
      <c r="C304" s="124"/>
      <c r="D304" s="129"/>
      <c r="E304" s="130"/>
      <c r="F304" s="130"/>
      <c r="G304" s="128"/>
      <c r="H304" s="128"/>
      <c r="I304" s="128"/>
      <c r="J304" s="130"/>
    </row>
    <row r="305" spans="2:187" s="50" customFormat="1" ht="28.5" customHeight="1" x14ac:dyDescent="0.2">
      <c r="B305" s="306" t="s">
        <v>59</v>
      </c>
      <c r="C305" s="306"/>
      <c r="D305" s="129"/>
      <c r="E305" s="130" t="s">
        <v>60</v>
      </c>
      <c r="F305" s="130"/>
      <c r="G305" s="256"/>
      <c r="H305" s="236" t="s">
        <v>61</v>
      </c>
      <c r="I305" s="128" t="s">
        <v>6</v>
      </c>
      <c r="J305" s="130"/>
    </row>
    <row r="306" spans="2:187" s="50" customFormat="1" x14ac:dyDescent="0.2">
      <c r="B306" s="124"/>
      <c r="C306" s="124"/>
      <c r="D306" s="129"/>
      <c r="E306" s="130"/>
      <c r="F306" s="130"/>
      <c r="G306" s="128"/>
      <c r="H306" s="128"/>
      <c r="I306" s="128"/>
      <c r="J306" s="130"/>
    </row>
    <row r="307" spans="2:187" s="50" customFormat="1" ht="24" customHeight="1" x14ac:dyDescent="0.2">
      <c r="B307" s="306" t="s">
        <v>248</v>
      </c>
      <c r="C307" s="306"/>
      <c r="D307" s="129"/>
      <c r="E307" s="130" t="s">
        <v>65</v>
      </c>
      <c r="F307" s="130"/>
      <c r="G307" s="128">
        <v>1</v>
      </c>
      <c r="H307" s="132" t="s">
        <v>10</v>
      </c>
      <c r="I307" s="128" t="s">
        <v>13</v>
      </c>
      <c r="J307" s="130"/>
    </row>
    <row r="308" spans="2:187" s="50" customFormat="1" x14ac:dyDescent="0.2">
      <c r="B308" s="124"/>
      <c r="C308" s="124"/>
      <c r="D308" s="129"/>
      <c r="E308" s="130"/>
      <c r="F308" s="130"/>
      <c r="G308" s="128"/>
      <c r="H308" s="128"/>
      <c r="I308" s="128"/>
      <c r="J308" s="130"/>
    </row>
    <row r="309" spans="2:187" s="50" customFormat="1" ht="29.25" customHeight="1" x14ac:dyDescent="0.2">
      <c r="B309" s="306" t="s">
        <v>247</v>
      </c>
      <c r="C309" s="306"/>
      <c r="D309" s="129"/>
      <c r="E309" s="130" t="s">
        <v>249</v>
      </c>
      <c r="F309" s="130"/>
      <c r="G309" s="128">
        <v>5</v>
      </c>
      <c r="H309" s="132" t="s">
        <v>10</v>
      </c>
      <c r="I309" s="128" t="s">
        <v>13</v>
      </c>
      <c r="J309" s="130"/>
    </row>
    <row r="310" spans="2:187" s="50" customFormat="1" x14ac:dyDescent="0.2">
      <c r="B310" s="124"/>
      <c r="C310" s="124"/>
      <c r="D310" s="129"/>
      <c r="E310" s="130"/>
      <c r="F310" s="130"/>
      <c r="G310" s="128"/>
      <c r="H310" s="128"/>
      <c r="I310" s="128"/>
      <c r="J310" s="130"/>
    </row>
    <row r="311" spans="2:187" s="50" customFormat="1" ht="14.25" x14ac:dyDescent="0.2">
      <c r="B311" s="306" t="s">
        <v>64</v>
      </c>
      <c r="C311" s="306"/>
      <c r="D311" s="129"/>
      <c r="E311" s="130" t="s">
        <v>250</v>
      </c>
      <c r="F311" s="130"/>
      <c r="G311" s="128">
        <v>5</v>
      </c>
      <c r="H311" s="132" t="s">
        <v>5</v>
      </c>
      <c r="I311" s="128" t="s">
        <v>13</v>
      </c>
      <c r="J311" s="130"/>
    </row>
    <row r="312" spans="2:187" s="50" customFormat="1" x14ac:dyDescent="0.2">
      <c r="B312" s="124"/>
      <c r="C312" s="124"/>
      <c r="D312" s="129"/>
      <c r="E312" s="130"/>
      <c r="F312" s="130"/>
      <c r="G312" s="128"/>
      <c r="H312" s="128"/>
      <c r="I312" s="128"/>
      <c r="J312" s="130"/>
    </row>
    <row r="313" spans="2:187" s="52" customFormat="1" x14ac:dyDescent="0.2">
      <c r="B313" s="131"/>
      <c r="C313" s="131"/>
      <c r="D313" s="131"/>
      <c r="E313" s="131"/>
      <c r="F313" s="131"/>
      <c r="G313" s="131"/>
      <c r="H313" s="131"/>
      <c r="I313" s="131"/>
      <c r="J313" s="130"/>
    </row>
    <row r="314" spans="2:187" ht="15" x14ac:dyDescent="0.2">
      <c r="B314" s="113" t="s">
        <v>1</v>
      </c>
      <c r="C314" s="113"/>
      <c r="D314" s="113"/>
      <c r="E314" s="133"/>
      <c r="F314" s="133"/>
      <c r="G314" s="133"/>
      <c r="H314" s="133"/>
      <c r="I314" s="133"/>
      <c r="J314" s="174"/>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c r="EV314" s="52"/>
      <c r="EW314" s="52"/>
      <c r="EX314" s="52"/>
      <c r="EY314" s="52"/>
      <c r="EZ314" s="52"/>
      <c r="FA314" s="52"/>
      <c r="FB314" s="52"/>
      <c r="FC314" s="52"/>
      <c r="FD314" s="52"/>
      <c r="FE314" s="52"/>
      <c r="FF314" s="52"/>
      <c r="FG314" s="52"/>
      <c r="FH314" s="52"/>
      <c r="FI314" s="52"/>
      <c r="FJ314" s="52"/>
      <c r="FK314" s="52"/>
      <c r="FL314" s="52"/>
      <c r="FM314" s="52"/>
      <c r="FN314" s="52"/>
      <c r="FO314" s="52"/>
      <c r="FP314" s="52"/>
      <c r="FQ314" s="52"/>
      <c r="FR314" s="52"/>
      <c r="FS314" s="52"/>
      <c r="FT314" s="52"/>
      <c r="FU314" s="52"/>
      <c r="FV314" s="52"/>
      <c r="FW314" s="52"/>
      <c r="FX314" s="52"/>
      <c r="FY314" s="52"/>
      <c r="FZ314" s="52"/>
      <c r="GA314" s="52"/>
      <c r="GB314" s="52"/>
      <c r="GC314" s="52"/>
      <c r="GD314" s="52"/>
      <c r="GE314" s="52"/>
    </row>
    <row r="315" spans="2:187" x14ac:dyDescent="0.2">
      <c r="B315" s="126"/>
      <c r="C315" s="126"/>
      <c r="D315" s="126"/>
      <c r="E315" s="126"/>
      <c r="F315" s="126"/>
      <c r="G315" s="126"/>
      <c r="H315" s="126"/>
      <c r="I315" s="126"/>
      <c r="J315" s="130"/>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c r="EB315" s="52"/>
      <c r="EC315" s="52"/>
      <c r="ED315" s="52"/>
      <c r="EE315" s="52"/>
      <c r="EF315" s="52"/>
      <c r="EG315" s="52"/>
      <c r="EH315" s="52"/>
      <c r="EI315" s="52"/>
      <c r="EJ315" s="52"/>
      <c r="EK315" s="52"/>
      <c r="EL315" s="52"/>
      <c r="EM315" s="52"/>
      <c r="EN315" s="52"/>
      <c r="EO315" s="52"/>
      <c r="EP315" s="52"/>
      <c r="EQ315" s="52"/>
      <c r="ER315" s="52"/>
      <c r="ES315" s="52"/>
      <c r="ET315" s="52"/>
      <c r="EU315" s="52"/>
      <c r="EV315" s="52"/>
      <c r="EW315" s="52"/>
      <c r="EX315" s="52"/>
      <c r="EY315" s="52"/>
      <c r="EZ315" s="52"/>
      <c r="FA315" s="52"/>
      <c r="FB315" s="52"/>
      <c r="FC315" s="52"/>
      <c r="FD315" s="52"/>
      <c r="FE315" s="52"/>
      <c r="FF315" s="52"/>
      <c r="FG315" s="52"/>
      <c r="FH315" s="52"/>
      <c r="FI315" s="52"/>
      <c r="FJ315" s="52"/>
      <c r="FK315" s="52"/>
      <c r="FL315" s="52"/>
      <c r="FM315" s="52"/>
      <c r="FN315" s="52"/>
      <c r="FO315" s="52"/>
      <c r="FP315" s="52"/>
      <c r="FQ315" s="52"/>
      <c r="FR315" s="52"/>
      <c r="FS315" s="52"/>
      <c r="FT315" s="52"/>
      <c r="FU315" s="52"/>
      <c r="FV315" s="52"/>
      <c r="FW315" s="52"/>
      <c r="FX315" s="52"/>
      <c r="FY315" s="52"/>
      <c r="FZ315" s="52"/>
      <c r="GA315" s="52"/>
      <c r="GB315" s="52"/>
      <c r="GC315" s="52"/>
      <c r="GD315" s="52"/>
      <c r="GE315" s="52"/>
    </row>
    <row r="316" spans="2:187" ht="15" x14ac:dyDescent="0.2">
      <c r="B316" s="134" t="s">
        <v>2</v>
      </c>
      <c r="C316" s="134"/>
      <c r="D316" s="134"/>
      <c r="E316" s="135" t="s">
        <v>4</v>
      </c>
      <c r="F316" s="135"/>
      <c r="G316" s="136" t="s">
        <v>7</v>
      </c>
      <c r="H316" s="136" t="s">
        <v>3</v>
      </c>
      <c r="I316" s="136" t="s">
        <v>11</v>
      </c>
      <c r="J316" s="135" t="s">
        <v>444</v>
      </c>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c r="EB316" s="52"/>
      <c r="EC316" s="52"/>
      <c r="ED316" s="52"/>
      <c r="EE316" s="52"/>
      <c r="EF316" s="52"/>
      <c r="EG316" s="52"/>
      <c r="EH316" s="52"/>
      <c r="EI316" s="52"/>
      <c r="EJ316" s="52"/>
      <c r="EK316" s="52"/>
      <c r="EL316" s="52"/>
      <c r="EM316" s="52"/>
      <c r="EN316" s="52"/>
      <c r="EO316" s="52"/>
      <c r="EP316" s="52"/>
      <c r="EQ316" s="52"/>
      <c r="ER316" s="52"/>
      <c r="ES316" s="52"/>
      <c r="ET316" s="52"/>
      <c r="EU316" s="52"/>
      <c r="EV316" s="52"/>
      <c r="EW316" s="52"/>
      <c r="EX316" s="52"/>
      <c r="EY316" s="52"/>
      <c r="EZ316" s="52"/>
      <c r="FA316" s="52"/>
      <c r="FB316" s="52"/>
      <c r="FC316" s="52"/>
      <c r="FD316" s="52"/>
      <c r="FE316" s="52"/>
      <c r="FF316" s="52"/>
      <c r="FG316" s="52"/>
      <c r="FH316" s="52"/>
      <c r="FI316" s="52"/>
      <c r="FJ316" s="52"/>
      <c r="FK316" s="52"/>
      <c r="FL316" s="52"/>
      <c r="FM316" s="52"/>
      <c r="FN316" s="52"/>
      <c r="FO316" s="52"/>
      <c r="FP316" s="52"/>
      <c r="FQ316" s="52"/>
      <c r="FR316" s="52"/>
      <c r="FS316" s="52"/>
      <c r="FT316" s="52"/>
      <c r="FU316" s="52"/>
      <c r="FV316" s="52"/>
      <c r="FW316" s="52"/>
      <c r="FX316" s="52"/>
      <c r="FY316" s="52"/>
      <c r="FZ316" s="52"/>
      <c r="GA316" s="52"/>
      <c r="GB316" s="52"/>
      <c r="GC316" s="52"/>
      <c r="GD316" s="52"/>
      <c r="GE316" s="52"/>
    </row>
    <row r="317" spans="2:187" x14ac:dyDescent="0.2">
      <c r="B317" s="137"/>
      <c r="C317" s="137"/>
      <c r="D317" s="137"/>
      <c r="E317" s="137"/>
      <c r="F317" s="137"/>
      <c r="G317" s="137"/>
      <c r="H317" s="137"/>
      <c r="I317" s="137"/>
      <c r="J317" s="130"/>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c r="EB317" s="52"/>
      <c r="EC317" s="52"/>
      <c r="ED317" s="52"/>
      <c r="EE317" s="52"/>
      <c r="EF317" s="52"/>
      <c r="EG317" s="52"/>
      <c r="EH317" s="52"/>
      <c r="EI317" s="52"/>
      <c r="EJ317" s="52"/>
      <c r="EK317" s="52"/>
      <c r="EL317" s="52"/>
      <c r="EM317" s="52"/>
      <c r="EN317" s="52"/>
      <c r="EO317" s="52"/>
      <c r="EP317" s="52"/>
      <c r="EQ317" s="52"/>
      <c r="ER317" s="52"/>
      <c r="ES317" s="52"/>
      <c r="ET317" s="52"/>
      <c r="EU317" s="52"/>
      <c r="EV317" s="52"/>
      <c r="EW317" s="52"/>
      <c r="EX317" s="52"/>
      <c r="EY317" s="52"/>
      <c r="EZ317" s="52"/>
      <c r="FA317" s="52"/>
      <c r="FB317" s="52"/>
      <c r="FC317" s="52"/>
      <c r="FD317" s="52"/>
      <c r="FE317" s="52"/>
      <c r="FF317" s="52"/>
      <c r="FG317" s="52"/>
      <c r="FH317" s="52"/>
      <c r="FI317" s="52"/>
      <c r="FJ317" s="52"/>
      <c r="FK317" s="52"/>
      <c r="FL317" s="52"/>
      <c r="FM317" s="52"/>
      <c r="FN317" s="52"/>
      <c r="FO317" s="52"/>
      <c r="FP317" s="52"/>
      <c r="FQ317" s="52"/>
      <c r="FR317" s="52"/>
      <c r="FS317" s="52"/>
      <c r="FT317" s="52"/>
      <c r="FU317" s="52"/>
      <c r="FV317" s="52"/>
      <c r="FW317" s="52"/>
      <c r="FX317" s="52"/>
      <c r="FY317" s="52"/>
      <c r="FZ317" s="52"/>
      <c r="GA317" s="52"/>
      <c r="GB317" s="52"/>
      <c r="GC317" s="52"/>
      <c r="GD317" s="52"/>
      <c r="GE317" s="52"/>
    </row>
    <row r="318" spans="2:187" x14ac:dyDescent="0.2">
      <c r="B318" s="306" t="s">
        <v>228</v>
      </c>
      <c r="C318" s="306"/>
      <c r="D318" s="129"/>
      <c r="E318" s="129"/>
      <c r="F318" s="129"/>
      <c r="G318" s="129"/>
      <c r="H318" s="129"/>
      <c r="I318" s="129"/>
      <c r="J318" s="124"/>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c r="EB318" s="52"/>
      <c r="EC318" s="52"/>
      <c r="ED318" s="52"/>
      <c r="EE318" s="52"/>
      <c r="EF318" s="52"/>
      <c r="EG318" s="52"/>
      <c r="EH318" s="52"/>
      <c r="EI318" s="52"/>
      <c r="EJ318" s="52"/>
      <c r="EK318" s="52"/>
      <c r="EL318" s="52"/>
      <c r="EM318" s="52"/>
      <c r="EN318" s="52"/>
      <c r="EO318" s="52"/>
      <c r="EP318" s="52"/>
      <c r="EQ318" s="52"/>
      <c r="ER318" s="52"/>
      <c r="ES318" s="52"/>
      <c r="ET318" s="52"/>
      <c r="EU318" s="52"/>
      <c r="EV318" s="52"/>
      <c r="EW318" s="52"/>
      <c r="EX318" s="52"/>
      <c r="EY318" s="52"/>
      <c r="EZ318" s="52"/>
      <c r="FA318" s="52"/>
      <c r="FB318" s="52"/>
      <c r="FC318" s="52"/>
      <c r="FD318" s="52"/>
      <c r="FE318" s="52"/>
      <c r="FF318" s="52"/>
      <c r="FG318" s="52"/>
      <c r="FH318" s="52"/>
      <c r="FI318" s="52"/>
      <c r="FJ318" s="52"/>
      <c r="FK318" s="52"/>
      <c r="FL318" s="52"/>
      <c r="FM318" s="52"/>
      <c r="FN318" s="52"/>
      <c r="FO318" s="52"/>
      <c r="FP318" s="52"/>
      <c r="FQ318" s="52"/>
      <c r="FR318" s="52"/>
      <c r="FS318" s="52"/>
      <c r="FT318" s="52"/>
      <c r="FU318" s="52"/>
      <c r="FV318" s="52"/>
      <c r="FW318" s="52"/>
      <c r="FX318" s="52"/>
      <c r="FY318" s="52"/>
      <c r="FZ318" s="52"/>
      <c r="GA318" s="52"/>
      <c r="GB318" s="52"/>
      <c r="GC318" s="52"/>
      <c r="GD318" s="52"/>
      <c r="GE318" s="52"/>
    </row>
    <row r="319" spans="2:187" ht="28.5" x14ac:dyDescent="0.2">
      <c r="B319" s="253"/>
      <c r="C319" s="255" t="s">
        <v>229</v>
      </c>
      <c r="D319" s="129"/>
      <c r="E319" s="129" t="s">
        <v>232</v>
      </c>
      <c r="F319" s="129"/>
      <c r="G319" s="258" t="str">
        <f>IF(AND(Qprod_surface&gt;0,F_AI_out_unpaved&gt;0),Qprod_surface*F_AI_out_unpaved*AREAtreated_preventive*Fsoil,"??")</f>
        <v>??</v>
      </c>
      <c r="H319" s="118" t="s">
        <v>22</v>
      </c>
      <c r="I319" s="118" t="s">
        <v>8</v>
      </c>
      <c r="J319" s="129" t="s">
        <v>239</v>
      </c>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c r="EB319" s="52"/>
      <c r="EC319" s="52"/>
      <c r="ED319" s="52"/>
      <c r="EE319" s="52"/>
      <c r="EF319" s="52"/>
      <c r="EG319" s="52"/>
      <c r="EH319" s="52"/>
      <c r="EI319" s="52"/>
      <c r="EJ319" s="52"/>
      <c r="EK319" s="52"/>
      <c r="EL319" s="52"/>
      <c r="EM319" s="52"/>
      <c r="EN319" s="52"/>
      <c r="EO319" s="52"/>
      <c r="EP319" s="52"/>
      <c r="EQ319" s="52"/>
      <c r="ER319" s="52"/>
      <c r="ES319" s="52"/>
      <c r="ET319" s="52"/>
      <c r="EU319" s="52"/>
      <c r="EV319" s="52"/>
      <c r="EW319" s="52"/>
      <c r="EX319" s="52"/>
      <c r="EY319" s="52"/>
      <c r="EZ319" s="52"/>
      <c r="FA319" s="52"/>
      <c r="FB319" s="52"/>
      <c r="FC319" s="52"/>
      <c r="FD319" s="52"/>
      <c r="FE319" s="52"/>
      <c r="FF319" s="52"/>
      <c r="FG319" s="52"/>
      <c r="FH319" s="52"/>
      <c r="FI319" s="52"/>
      <c r="FJ319" s="52"/>
      <c r="FK319" s="52"/>
      <c r="FL319" s="52"/>
      <c r="FM319" s="52"/>
      <c r="FN319" s="52"/>
      <c r="FO319" s="52"/>
      <c r="FP319" s="52"/>
      <c r="FQ319" s="52"/>
      <c r="FR319" s="52"/>
      <c r="FS319" s="52"/>
      <c r="FT319" s="52"/>
      <c r="FU319" s="52"/>
      <c r="FV319" s="52"/>
      <c r="FW319" s="52"/>
      <c r="FX319" s="52"/>
      <c r="FY319" s="52"/>
      <c r="FZ319" s="52"/>
      <c r="GA319" s="52"/>
      <c r="GB319" s="52"/>
      <c r="GC319" s="52"/>
      <c r="GD319" s="52"/>
      <c r="GE319" s="52"/>
    </row>
    <row r="320" spans="2:187" ht="15" x14ac:dyDescent="0.2">
      <c r="B320" s="124"/>
      <c r="C320" s="255" t="s">
        <v>230</v>
      </c>
      <c r="D320" s="129"/>
      <c r="E320" s="129" t="s">
        <v>233</v>
      </c>
      <c r="F320" s="129"/>
      <c r="G320" s="258" t="str">
        <f>IF(AND(Qprod_surface&gt;0,F_AI_out_unpaved&gt;0),Qprod_surface*F_AI_out_unpaved*AREAtreated_curative*Fsoil,"??")</f>
        <v>??</v>
      </c>
      <c r="H320" s="118" t="s">
        <v>22</v>
      </c>
      <c r="I320" s="118" t="s">
        <v>8</v>
      </c>
      <c r="J320" s="129" t="s">
        <v>240</v>
      </c>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c r="EB320" s="52"/>
      <c r="EC320" s="52"/>
      <c r="ED320" s="52"/>
      <c r="EE320" s="52"/>
      <c r="EF320" s="52"/>
      <c r="EG320" s="52"/>
      <c r="EH320" s="52"/>
      <c r="EI320" s="52"/>
      <c r="EJ320" s="52"/>
      <c r="EK320" s="52"/>
      <c r="EL320" s="52"/>
      <c r="EM320" s="52"/>
      <c r="EN320" s="52"/>
      <c r="EO320" s="52"/>
      <c r="EP320" s="52"/>
      <c r="EQ320" s="52"/>
      <c r="ER320" s="52"/>
      <c r="ES320" s="52"/>
      <c r="ET320" s="52"/>
      <c r="EU320" s="52"/>
      <c r="EV320" s="52"/>
      <c r="EW320" s="52"/>
      <c r="EX320" s="52"/>
      <c r="EY320" s="52"/>
      <c r="EZ320" s="52"/>
      <c r="FA320" s="52"/>
      <c r="FB320" s="52"/>
      <c r="FC320" s="52"/>
      <c r="FD320" s="52"/>
      <c r="FE320" s="52"/>
      <c r="FF320" s="52"/>
      <c r="FG320" s="52"/>
      <c r="FH320" s="52"/>
      <c r="FI320" s="52"/>
      <c r="FJ320" s="52"/>
      <c r="FK320" s="52"/>
      <c r="FL320" s="52"/>
      <c r="FM320" s="52"/>
      <c r="FN320" s="52"/>
      <c r="FO320" s="52"/>
      <c r="FP320" s="52"/>
      <c r="FQ320" s="52"/>
      <c r="FR320" s="52"/>
      <c r="FS320" s="52"/>
      <c r="FT320" s="52"/>
      <c r="FU320" s="52"/>
      <c r="FV320" s="52"/>
      <c r="FW320" s="52"/>
      <c r="FX320" s="52"/>
      <c r="FY320" s="52"/>
      <c r="FZ320" s="52"/>
      <c r="GA320" s="52"/>
      <c r="GB320" s="52"/>
      <c r="GC320" s="52"/>
      <c r="GD320" s="52"/>
      <c r="GE320" s="52"/>
    </row>
    <row r="321" spans="2:187" ht="15" x14ac:dyDescent="0.2">
      <c r="B321" s="124"/>
      <c r="C321" s="255" t="s">
        <v>224</v>
      </c>
      <c r="D321" s="129"/>
      <c r="E321" s="129" t="s">
        <v>234</v>
      </c>
      <c r="F321" s="129"/>
      <c r="G321" s="258" t="str">
        <f>IF(AND(Qprod_holes&gt;0,F_AI_out_unpaved&gt;0),Qprod_holes*F_AI_out_unpaved*Fsoil,"??")</f>
        <v>??</v>
      </c>
      <c r="H321" s="118" t="s">
        <v>231</v>
      </c>
      <c r="I321" s="118" t="s">
        <v>8</v>
      </c>
      <c r="J321" s="129" t="s">
        <v>241</v>
      </c>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row>
    <row r="322" spans="2:187" x14ac:dyDescent="0.2">
      <c r="B322" s="124"/>
      <c r="C322" s="124"/>
      <c r="D322" s="129"/>
      <c r="E322" s="129"/>
      <c r="F322" s="129"/>
      <c r="G322" s="129"/>
      <c r="H322" s="118"/>
      <c r="I322" s="118"/>
      <c r="J322" s="124"/>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c r="EB322" s="52"/>
      <c r="EC322" s="52"/>
      <c r="ED322" s="52"/>
      <c r="EE322" s="52"/>
      <c r="EF322" s="52"/>
      <c r="EG322" s="52"/>
      <c r="EH322" s="52"/>
      <c r="EI322" s="52"/>
      <c r="EJ322" s="52"/>
      <c r="EK322" s="52"/>
      <c r="EL322" s="52"/>
      <c r="EM322" s="52"/>
      <c r="EN322" s="52"/>
      <c r="EO322" s="52"/>
      <c r="EP322" s="52"/>
      <c r="EQ322" s="52"/>
      <c r="ER322" s="52"/>
      <c r="ES322" s="52"/>
      <c r="ET322" s="52"/>
      <c r="EU322" s="52"/>
      <c r="EV322" s="52"/>
      <c r="EW322" s="52"/>
      <c r="EX322" s="52"/>
      <c r="EY322" s="52"/>
      <c r="EZ322" s="52"/>
      <c r="FA322" s="52"/>
      <c r="FB322" s="52"/>
      <c r="FC322" s="52"/>
      <c r="FD322" s="52"/>
      <c r="FE322" s="52"/>
      <c r="FF322" s="52"/>
      <c r="FG322" s="52"/>
      <c r="FH322" s="52"/>
      <c r="FI322" s="52"/>
      <c r="FJ322" s="52"/>
      <c r="FK322" s="52"/>
      <c r="FL322" s="52"/>
      <c r="FM322" s="52"/>
      <c r="FN322" s="52"/>
      <c r="FO322" s="52"/>
      <c r="FP322" s="52"/>
      <c r="FQ322" s="52"/>
      <c r="FR322" s="52"/>
      <c r="FS322" s="52"/>
      <c r="FT322" s="52"/>
      <c r="FU322" s="52"/>
      <c r="FV322" s="52"/>
      <c r="FW322" s="52"/>
      <c r="FX322" s="52"/>
      <c r="FY322" s="52"/>
      <c r="FZ322" s="52"/>
      <c r="GA322" s="52"/>
      <c r="GB322" s="52"/>
      <c r="GC322" s="52"/>
      <c r="GD322" s="52"/>
      <c r="GE322" s="52"/>
    </row>
    <row r="323" spans="2:187" s="52" customFormat="1" x14ac:dyDescent="0.2">
      <c r="B323" s="321" t="s">
        <v>242</v>
      </c>
      <c r="C323" s="321"/>
      <c r="D323" s="129"/>
      <c r="E323" s="129"/>
      <c r="F323" s="129"/>
      <c r="G323" s="128"/>
      <c r="H323" s="128"/>
      <c r="I323" s="128"/>
      <c r="J323" s="140"/>
    </row>
    <row r="324" spans="2:187" s="52" customFormat="1" ht="30" x14ac:dyDescent="0.2">
      <c r="B324" s="124"/>
      <c r="C324" s="257" t="s">
        <v>229</v>
      </c>
      <c r="D324" s="129"/>
      <c r="E324" s="129" t="s">
        <v>251</v>
      </c>
      <c r="F324" s="129"/>
      <c r="G324" s="258" t="str">
        <f>IF(NOT(Elocal_soil_preventive="??"), Elocal_soil_preventive*Temission1d*1000000/(Vsoil_preventive*RHO_soil),"??")</f>
        <v>??</v>
      </c>
      <c r="H324" s="128" t="s">
        <v>71</v>
      </c>
      <c r="I324" s="128" t="s">
        <v>8</v>
      </c>
      <c r="J324" s="140" t="s">
        <v>253</v>
      </c>
    </row>
    <row r="325" spans="2:187" s="52" customFormat="1" ht="30" x14ac:dyDescent="0.2">
      <c r="B325" s="124"/>
      <c r="C325" s="255" t="s">
        <v>230</v>
      </c>
      <c r="D325" s="129"/>
      <c r="E325" s="129" t="s">
        <v>252</v>
      </c>
      <c r="F325" s="129"/>
      <c r="G325" s="258" t="str">
        <f>IF(NOT(Elocal_soil_curative="??"), Elocal_soil_curative*Temission1d*1000000/(Vsoil_curative*RHO_soil),"??")</f>
        <v>??</v>
      </c>
      <c r="H325" s="128" t="s">
        <v>71</v>
      </c>
      <c r="I325" s="128" t="s">
        <v>8</v>
      </c>
      <c r="J325" s="140" t="s">
        <v>254</v>
      </c>
    </row>
    <row r="326" spans="2:187" s="52" customFormat="1" ht="30" x14ac:dyDescent="0.2">
      <c r="B326" s="124"/>
      <c r="C326" s="255" t="s">
        <v>224</v>
      </c>
      <c r="D326" s="129"/>
      <c r="E326" s="129" t="s">
        <v>256</v>
      </c>
      <c r="F326" s="129"/>
      <c r="G326" s="258" t="str">
        <f>IF(NOT(Elocal_soil_hole="??"), Elocal_soil_hole*Temission1d*1000000/(Vsoil_hole*RHO_soil),"??")</f>
        <v>??</v>
      </c>
      <c r="H326" s="128" t="s">
        <v>71</v>
      </c>
      <c r="I326" s="128" t="s">
        <v>8</v>
      </c>
      <c r="J326" s="140" t="s">
        <v>255</v>
      </c>
    </row>
    <row r="327" spans="2:187" s="52" customFormat="1" x14ac:dyDescent="0.2">
      <c r="B327" s="129"/>
      <c r="C327" s="124"/>
      <c r="D327" s="129"/>
      <c r="E327" s="129"/>
      <c r="F327" s="129"/>
      <c r="G327" s="126"/>
      <c r="H327" s="128"/>
      <c r="I327" s="128"/>
      <c r="J327" s="140"/>
    </row>
    <row r="328" spans="2:187" s="52" customFormat="1" x14ac:dyDescent="0.2">
      <c r="B328" s="306" t="s">
        <v>243</v>
      </c>
      <c r="C328" s="306"/>
      <c r="D328" s="129"/>
      <c r="E328" s="131"/>
      <c r="F328" s="131"/>
      <c r="G328" s="131"/>
      <c r="H328" s="131"/>
      <c r="I328" s="131"/>
      <c r="J328" s="150"/>
    </row>
    <row r="329" spans="2:187" s="52" customFormat="1" ht="30" x14ac:dyDescent="0.2">
      <c r="B329" s="253"/>
      <c r="C329" s="255" t="s">
        <v>230</v>
      </c>
      <c r="D329" s="129"/>
      <c r="E329" s="129" t="s">
        <v>259</v>
      </c>
      <c r="F329" s="129"/>
      <c r="G329" s="258" t="str">
        <f>IF(NOT(Elocal_soil_curative="??"),Elocal_soil_curative*Temission5d*1000000/(Vsoil_curative*RHO_soil),"??")</f>
        <v>??</v>
      </c>
      <c r="H329" s="128" t="s">
        <v>71</v>
      </c>
      <c r="I329" s="128" t="s">
        <v>8</v>
      </c>
      <c r="J329" s="140" t="s">
        <v>261</v>
      </c>
    </row>
    <row r="330" spans="2:187" s="52" customFormat="1" x14ac:dyDescent="0.2">
      <c r="B330" s="129"/>
      <c r="C330" s="124"/>
      <c r="D330" s="129"/>
      <c r="E330" s="129"/>
      <c r="F330" s="129"/>
      <c r="G330" s="126"/>
      <c r="H330" s="128"/>
      <c r="I330" s="128"/>
      <c r="J330" s="140"/>
    </row>
    <row r="331" spans="2:187" s="52" customFormat="1" ht="29.25" customHeight="1" x14ac:dyDescent="0.2">
      <c r="B331" s="306" t="s">
        <v>244</v>
      </c>
      <c r="C331" s="306"/>
      <c r="D331" s="129"/>
      <c r="E331" s="129"/>
      <c r="F331" s="129"/>
      <c r="G331" s="128"/>
      <c r="H331" s="128"/>
      <c r="I331" s="128"/>
      <c r="J331" s="140"/>
    </row>
    <row r="332" spans="2:187" s="52" customFormat="1" ht="34.5" customHeight="1" x14ac:dyDescent="0.2">
      <c r="B332" s="253"/>
      <c r="C332" s="255" t="s">
        <v>230</v>
      </c>
      <c r="D332" s="129"/>
      <c r="E332" s="129" t="s">
        <v>260</v>
      </c>
      <c r="F332" s="129"/>
      <c r="G332" s="258" t="str">
        <f>IF(kdeg_soil="","??",IF(AND(ISNUMBER(Clocal_soil_1d_surf_curative),kdeg_soil&gt;0),Clocal_soil_1d_surf_curative*((1-(EXP(-kdeg_soil*Temission1d))^Nemission5d))/(1-EXP(-kdeg_soil*Temission1d)),Clocal_soil_5d))</f>
        <v>??</v>
      </c>
      <c r="H332" s="128" t="s">
        <v>71</v>
      </c>
      <c r="I332" s="128" t="s">
        <v>8</v>
      </c>
      <c r="J332" s="140" t="s">
        <v>538</v>
      </c>
    </row>
    <row r="333" spans="2:187" s="52" customFormat="1" x14ac:dyDescent="0.2">
      <c r="B333" s="124"/>
      <c r="C333" s="124"/>
      <c r="D333" s="129"/>
      <c r="E333" s="129"/>
      <c r="F333" s="129"/>
      <c r="G333" s="129"/>
      <c r="H333" s="128"/>
      <c r="I333" s="128"/>
      <c r="J333" s="140"/>
    </row>
    <row r="334" spans="2:187" s="52" customFormat="1" x14ac:dyDescent="0.2">
      <c r="B334" s="306"/>
      <c r="C334" s="306"/>
      <c r="D334" s="124"/>
      <c r="E334" s="129"/>
      <c r="F334" s="129"/>
      <c r="G334" s="129"/>
      <c r="H334" s="129"/>
      <c r="I334" s="129"/>
      <c r="J334" s="252"/>
    </row>
    <row r="335" spans="2:187" s="52" customFormat="1" x14ac:dyDescent="0.2">
      <c r="H335" s="70"/>
      <c r="I335" s="70"/>
    </row>
    <row r="336" spans="2:187" s="52" customFormat="1" x14ac:dyDescent="0.2">
      <c r="B336" s="177" t="s">
        <v>12</v>
      </c>
      <c r="C336" s="177"/>
      <c r="G336" s="178"/>
      <c r="H336" s="179"/>
      <c r="I336" s="70"/>
      <c r="J336" s="176"/>
    </row>
    <row r="337" spans="5:6" s="52" customFormat="1" x14ac:dyDescent="0.2">
      <c r="E337" s="176"/>
      <c r="F337" s="176"/>
    </row>
    <row r="338" spans="5:6" s="52" customFormat="1" x14ac:dyDescent="0.2">
      <c r="E338" s="176"/>
      <c r="F338" s="176"/>
    </row>
    <row r="339" spans="5:6" s="52" customFormat="1" x14ac:dyDescent="0.2">
      <c r="E339" s="176"/>
      <c r="F339" s="176"/>
    </row>
    <row r="340" spans="5:6" s="52" customFormat="1" x14ac:dyDescent="0.2">
      <c r="E340" s="176"/>
      <c r="F340" s="176"/>
    </row>
    <row r="341" spans="5:6" s="52" customFormat="1" x14ac:dyDescent="0.2">
      <c r="E341" s="176"/>
      <c r="F341" s="176"/>
    </row>
    <row r="342" spans="5:6" s="52" customFormat="1" x14ac:dyDescent="0.2">
      <c r="E342" s="176"/>
      <c r="F342" s="176"/>
    </row>
    <row r="343" spans="5:6" s="52" customFormat="1" x14ac:dyDescent="0.2">
      <c r="E343" s="176"/>
      <c r="F343" s="176"/>
    </row>
    <row r="344" spans="5:6" s="52" customFormat="1" x14ac:dyDescent="0.2">
      <c r="E344" s="176"/>
      <c r="F344" s="176"/>
    </row>
    <row r="345" spans="5:6" s="52" customFormat="1" x14ac:dyDescent="0.2">
      <c r="E345" s="176"/>
      <c r="F345" s="176"/>
    </row>
    <row r="346" spans="5:6" s="52" customFormat="1" x14ac:dyDescent="0.2">
      <c r="E346" s="176"/>
      <c r="F346" s="176"/>
    </row>
    <row r="347" spans="5:6" s="52" customFormat="1" x14ac:dyDescent="0.2">
      <c r="E347" s="176"/>
      <c r="F347" s="176"/>
    </row>
    <row r="348" spans="5:6" s="52" customFormat="1" x14ac:dyDescent="0.2">
      <c r="E348" s="176"/>
      <c r="F348" s="176"/>
    </row>
    <row r="349" spans="5:6" s="52" customFormat="1" x14ac:dyDescent="0.2">
      <c r="E349" s="176"/>
      <c r="F349" s="176"/>
    </row>
    <row r="350" spans="5:6" s="52" customFormat="1" x14ac:dyDescent="0.2">
      <c r="E350" s="176"/>
      <c r="F350" s="176"/>
    </row>
    <row r="351" spans="5:6" s="52" customFormat="1" x14ac:dyDescent="0.2">
      <c r="E351" s="176"/>
      <c r="F351" s="176"/>
    </row>
    <row r="352" spans="5:6" s="52" customFormat="1" x14ac:dyDescent="0.2">
      <c r="E352" s="176"/>
      <c r="F352" s="176"/>
    </row>
    <row r="353" spans="5:6" s="52" customFormat="1" x14ac:dyDescent="0.2">
      <c r="E353" s="176"/>
      <c r="F353" s="176"/>
    </row>
    <row r="354" spans="5:6" s="52" customFormat="1" x14ac:dyDescent="0.2">
      <c r="E354" s="176"/>
      <c r="F354" s="176"/>
    </row>
    <row r="355" spans="5:6" s="52" customFormat="1" x14ac:dyDescent="0.2">
      <c r="E355" s="176"/>
      <c r="F355" s="176"/>
    </row>
    <row r="356" spans="5:6" s="52" customFormat="1" x14ac:dyDescent="0.2">
      <c r="E356" s="176"/>
      <c r="F356" s="176"/>
    </row>
    <row r="357" spans="5:6" s="52" customFormat="1" x14ac:dyDescent="0.2">
      <c r="E357" s="176"/>
      <c r="F357" s="176"/>
    </row>
    <row r="358" spans="5:6" s="52" customFormat="1" x14ac:dyDescent="0.2">
      <c r="E358" s="176"/>
      <c r="F358" s="176"/>
    </row>
    <row r="359" spans="5:6" s="52" customFormat="1" x14ac:dyDescent="0.2">
      <c r="E359" s="176"/>
      <c r="F359" s="176"/>
    </row>
    <row r="360" spans="5:6" s="52" customFormat="1" x14ac:dyDescent="0.2">
      <c r="E360" s="176"/>
      <c r="F360" s="176"/>
    </row>
    <row r="361" spans="5:6" s="52" customFormat="1" x14ac:dyDescent="0.2">
      <c r="E361" s="176"/>
      <c r="F361" s="176"/>
    </row>
    <row r="362" spans="5:6" s="52" customFormat="1" x14ac:dyDescent="0.2">
      <c r="E362" s="176"/>
      <c r="F362" s="176"/>
    </row>
    <row r="363" spans="5:6" s="52" customFormat="1" x14ac:dyDescent="0.2">
      <c r="E363" s="176"/>
      <c r="F363" s="176"/>
    </row>
    <row r="364" spans="5:6" s="52" customFormat="1" x14ac:dyDescent="0.2">
      <c r="E364" s="176"/>
      <c r="F364" s="176"/>
    </row>
    <row r="365" spans="5:6" s="52" customFormat="1" x14ac:dyDescent="0.2">
      <c r="E365" s="176"/>
      <c r="F365" s="176"/>
    </row>
    <row r="366" spans="5:6" s="52" customFormat="1" x14ac:dyDescent="0.2">
      <c r="E366" s="176"/>
      <c r="F366" s="176"/>
    </row>
    <row r="367" spans="5:6" s="52" customFormat="1" x14ac:dyDescent="0.2">
      <c r="E367" s="176"/>
      <c r="F367" s="176"/>
    </row>
    <row r="368" spans="5:6" s="52" customFormat="1" x14ac:dyDescent="0.2">
      <c r="E368" s="176"/>
      <c r="F368" s="176"/>
    </row>
    <row r="369" spans="5:6" s="52" customFormat="1" x14ac:dyDescent="0.2">
      <c r="E369" s="176"/>
      <c r="F369" s="176"/>
    </row>
    <row r="370" spans="5:6" s="52" customFormat="1" x14ac:dyDescent="0.2">
      <c r="E370" s="176"/>
      <c r="F370" s="176"/>
    </row>
    <row r="371" spans="5:6" s="52" customFormat="1" x14ac:dyDescent="0.2">
      <c r="E371" s="176"/>
      <c r="F371" s="176"/>
    </row>
    <row r="372" spans="5:6" s="52" customFormat="1" x14ac:dyDescent="0.2">
      <c r="E372" s="176"/>
      <c r="F372" s="176"/>
    </row>
    <row r="373" spans="5:6" s="52" customFormat="1" x14ac:dyDescent="0.2">
      <c r="E373" s="176"/>
      <c r="F373" s="176"/>
    </row>
    <row r="374" spans="5:6" s="52" customFormat="1" x14ac:dyDescent="0.2">
      <c r="E374" s="176"/>
      <c r="F374" s="176"/>
    </row>
    <row r="375" spans="5:6" s="52" customFormat="1" x14ac:dyDescent="0.2">
      <c r="E375" s="176"/>
      <c r="F375" s="176"/>
    </row>
    <row r="376" spans="5:6" s="52" customFormat="1" x14ac:dyDescent="0.2">
      <c r="E376" s="176"/>
      <c r="F376" s="176"/>
    </row>
    <row r="377" spans="5:6" s="52" customFormat="1" x14ac:dyDescent="0.2">
      <c r="E377" s="176"/>
      <c r="F377" s="176"/>
    </row>
    <row r="378" spans="5:6" s="52" customFormat="1" x14ac:dyDescent="0.2">
      <c r="E378" s="176"/>
      <c r="F378" s="176"/>
    </row>
    <row r="379" spans="5:6" s="52" customFormat="1" x14ac:dyDescent="0.2">
      <c r="E379" s="176"/>
      <c r="F379" s="176"/>
    </row>
    <row r="380" spans="5:6" s="52" customFormat="1" x14ac:dyDescent="0.2">
      <c r="E380" s="176"/>
      <c r="F380" s="176"/>
    </row>
    <row r="381" spans="5:6" s="52" customFormat="1" x14ac:dyDescent="0.2">
      <c r="E381" s="176"/>
      <c r="F381" s="176"/>
    </row>
    <row r="382" spans="5:6" s="52" customFormat="1" x14ac:dyDescent="0.2">
      <c r="E382" s="176"/>
      <c r="F382" s="176"/>
    </row>
    <row r="383" spans="5:6" s="52" customFormat="1" x14ac:dyDescent="0.2">
      <c r="E383" s="176"/>
      <c r="F383" s="176"/>
    </row>
    <row r="384" spans="5:6" s="52" customFormat="1" x14ac:dyDescent="0.2">
      <c r="E384" s="176"/>
      <c r="F384" s="176"/>
    </row>
    <row r="385" spans="5:6" s="52" customFormat="1" x14ac:dyDescent="0.2">
      <c r="E385" s="176"/>
      <c r="F385" s="176"/>
    </row>
    <row r="386" spans="5:6" s="52" customFormat="1" x14ac:dyDescent="0.2">
      <c r="E386" s="176"/>
      <c r="F386" s="176"/>
    </row>
    <row r="387" spans="5:6" s="52" customFormat="1" x14ac:dyDescent="0.2">
      <c r="E387" s="176"/>
      <c r="F387" s="176"/>
    </row>
    <row r="388" spans="5:6" s="52" customFormat="1" x14ac:dyDescent="0.2">
      <c r="E388" s="176"/>
      <c r="F388" s="176"/>
    </row>
    <row r="389" spans="5:6" s="52" customFormat="1" x14ac:dyDescent="0.2">
      <c r="E389" s="176"/>
      <c r="F389" s="176"/>
    </row>
    <row r="390" spans="5:6" s="52" customFormat="1" x14ac:dyDescent="0.2">
      <c r="E390" s="176"/>
      <c r="F390" s="176"/>
    </row>
    <row r="391" spans="5:6" s="52" customFormat="1" x14ac:dyDescent="0.2">
      <c r="E391" s="176"/>
      <c r="F391" s="176"/>
    </row>
    <row r="392" spans="5:6" s="52" customFormat="1" x14ac:dyDescent="0.2">
      <c r="E392" s="176"/>
      <c r="F392" s="176"/>
    </row>
    <row r="393" spans="5:6" s="52" customFormat="1" x14ac:dyDescent="0.2">
      <c r="E393" s="176"/>
      <c r="F393" s="176"/>
    </row>
    <row r="394" spans="5:6" s="52" customFormat="1" x14ac:dyDescent="0.2">
      <c r="E394" s="176"/>
      <c r="F394" s="176"/>
    </row>
    <row r="395" spans="5:6" s="52" customFormat="1" x14ac:dyDescent="0.2">
      <c r="E395" s="176"/>
      <c r="F395" s="176"/>
    </row>
    <row r="396" spans="5:6" s="52" customFormat="1" x14ac:dyDescent="0.2">
      <c r="E396" s="176"/>
      <c r="F396" s="176"/>
    </row>
    <row r="397" spans="5:6" s="52" customFormat="1" x14ac:dyDescent="0.2">
      <c r="E397" s="176"/>
      <c r="F397" s="176"/>
    </row>
    <row r="398" spans="5:6" s="52" customFormat="1" x14ac:dyDescent="0.2">
      <c r="E398" s="176"/>
      <c r="F398" s="176"/>
    </row>
    <row r="399" spans="5:6" s="52" customFormat="1" x14ac:dyDescent="0.2">
      <c r="E399" s="176"/>
      <c r="F399" s="176"/>
    </row>
    <row r="400" spans="5:6" s="52" customFormat="1" x14ac:dyDescent="0.2">
      <c r="E400" s="176"/>
      <c r="F400" s="176"/>
    </row>
    <row r="401" spans="5:6" s="52" customFormat="1" x14ac:dyDescent="0.2">
      <c r="E401" s="176"/>
      <c r="F401" s="176"/>
    </row>
    <row r="402" spans="5:6" s="52" customFormat="1" x14ac:dyDescent="0.2">
      <c r="E402" s="176"/>
      <c r="F402" s="176"/>
    </row>
    <row r="403" spans="5:6" s="52" customFormat="1" x14ac:dyDescent="0.2">
      <c r="E403" s="176"/>
      <c r="F403" s="176"/>
    </row>
    <row r="404" spans="5:6" s="52" customFormat="1" x14ac:dyDescent="0.2">
      <c r="E404" s="176"/>
      <c r="F404" s="176"/>
    </row>
    <row r="405" spans="5:6" s="52" customFormat="1" x14ac:dyDescent="0.2">
      <c r="E405" s="176"/>
      <c r="F405" s="176"/>
    </row>
    <row r="406" spans="5:6" s="52" customFormat="1" x14ac:dyDescent="0.2">
      <c r="E406" s="176"/>
      <c r="F406" s="176"/>
    </row>
    <row r="407" spans="5:6" s="52" customFormat="1" x14ac:dyDescent="0.2">
      <c r="E407" s="176"/>
      <c r="F407" s="176"/>
    </row>
    <row r="408" spans="5:6" s="52" customFormat="1" x14ac:dyDescent="0.2">
      <c r="E408" s="176"/>
      <c r="F408" s="176"/>
    </row>
    <row r="409" spans="5:6" s="52" customFormat="1" x14ac:dyDescent="0.2">
      <c r="E409" s="176"/>
      <c r="F409" s="176"/>
    </row>
    <row r="410" spans="5:6" s="52" customFormat="1" x14ac:dyDescent="0.2">
      <c r="E410" s="176"/>
      <c r="F410" s="176"/>
    </row>
    <row r="411" spans="5:6" s="52" customFormat="1" x14ac:dyDescent="0.2">
      <c r="E411" s="176"/>
      <c r="F411" s="176"/>
    </row>
    <row r="412" spans="5:6" s="52" customFormat="1" x14ac:dyDescent="0.2">
      <c r="E412" s="176"/>
      <c r="F412" s="176"/>
    </row>
    <row r="413" spans="5:6" s="52" customFormat="1" x14ac:dyDescent="0.2">
      <c r="E413" s="176"/>
      <c r="F413" s="176"/>
    </row>
    <row r="414" spans="5:6" s="52" customFormat="1" x14ac:dyDescent="0.2">
      <c r="E414" s="176"/>
      <c r="F414" s="176"/>
    </row>
    <row r="415" spans="5:6" s="52" customFormat="1" x14ac:dyDescent="0.2">
      <c r="E415" s="176"/>
      <c r="F415" s="176"/>
    </row>
    <row r="416" spans="5:6" s="52" customFormat="1" x14ac:dyDescent="0.2">
      <c r="E416" s="176"/>
      <c r="F416" s="176"/>
    </row>
    <row r="417" spans="5:6" s="52" customFormat="1" x14ac:dyDescent="0.2">
      <c r="E417" s="176"/>
      <c r="F417" s="176"/>
    </row>
    <row r="418" spans="5:6" s="52" customFormat="1" x14ac:dyDescent="0.2">
      <c r="E418" s="176"/>
      <c r="F418" s="176"/>
    </row>
    <row r="419" spans="5:6" s="52" customFormat="1" x14ac:dyDescent="0.2">
      <c r="E419" s="176"/>
      <c r="F419" s="176"/>
    </row>
    <row r="420" spans="5:6" s="52" customFormat="1" x14ac:dyDescent="0.2">
      <c r="E420" s="176"/>
      <c r="F420" s="176"/>
    </row>
    <row r="421" spans="5:6" s="52" customFormat="1" x14ac:dyDescent="0.2">
      <c r="E421" s="176"/>
      <c r="F421" s="176"/>
    </row>
    <row r="422" spans="5:6" s="52" customFormat="1" x14ac:dyDescent="0.2">
      <c r="E422" s="176"/>
      <c r="F422" s="176"/>
    </row>
    <row r="423" spans="5:6" s="52" customFormat="1" x14ac:dyDescent="0.2">
      <c r="E423" s="176"/>
      <c r="F423" s="176"/>
    </row>
    <row r="424" spans="5:6" s="52" customFormat="1" x14ac:dyDescent="0.2">
      <c r="E424" s="176"/>
      <c r="F424" s="176"/>
    </row>
    <row r="425" spans="5:6" s="52" customFormat="1" x14ac:dyDescent="0.2">
      <c r="E425" s="176"/>
      <c r="F425" s="176"/>
    </row>
    <row r="426" spans="5:6" s="52" customFormat="1" x14ac:dyDescent="0.2">
      <c r="E426" s="176"/>
      <c r="F426" s="176"/>
    </row>
    <row r="427" spans="5:6" s="52" customFormat="1" x14ac:dyDescent="0.2">
      <c r="E427" s="176"/>
      <c r="F427" s="176"/>
    </row>
    <row r="428" spans="5:6" s="52" customFormat="1" x14ac:dyDescent="0.2">
      <c r="E428" s="176"/>
      <c r="F428" s="176"/>
    </row>
    <row r="429" spans="5:6" s="52" customFormat="1" x14ac:dyDescent="0.2">
      <c r="E429" s="176"/>
      <c r="F429" s="176"/>
    </row>
    <row r="430" spans="5:6" s="52" customFormat="1" x14ac:dyDescent="0.2">
      <c r="E430" s="176"/>
      <c r="F430" s="176"/>
    </row>
    <row r="431" spans="5:6" s="52" customFormat="1" x14ac:dyDescent="0.2">
      <c r="E431" s="176"/>
      <c r="F431" s="176"/>
    </row>
    <row r="432" spans="5:6" s="52" customFormat="1" x14ac:dyDescent="0.2">
      <c r="E432" s="176"/>
      <c r="F432" s="176"/>
    </row>
    <row r="433" spans="5:6" s="52" customFormat="1" x14ac:dyDescent="0.2">
      <c r="E433" s="176"/>
      <c r="F433" s="176"/>
    </row>
    <row r="434" spans="5:6" s="52" customFormat="1" x14ac:dyDescent="0.2">
      <c r="E434" s="176"/>
      <c r="F434" s="176"/>
    </row>
    <row r="435" spans="5:6" s="52" customFormat="1" x14ac:dyDescent="0.2">
      <c r="E435" s="176"/>
      <c r="F435" s="176"/>
    </row>
    <row r="436" spans="5:6" s="52" customFormat="1" x14ac:dyDescent="0.2">
      <c r="E436" s="176"/>
      <c r="F436" s="176"/>
    </row>
    <row r="437" spans="5:6" s="52" customFormat="1" x14ac:dyDescent="0.2">
      <c r="E437" s="176"/>
      <c r="F437" s="176"/>
    </row>
    <row r="438" spans="5:6" s="52" customFormat="1" x14ac:dyDescent="0.2">
      <c r="E438" s="176"/>
      <c r="F438" s="176"/>
    </row>
    <row r="439" spans="5:6" s="52" customFormat="1" x14ac:dyDescent="0.2">
      <c r="E439" s="176"/>
      <c r="F439" s="176"/>
    </row>
    <row r="440" spans="5:6" s="52" customFormat="1" x14ac:dyDescent="0.2">
      <c r="E440" s="176"/>
      <c r="F440" s="176"/>
    </row>
  </sheetData>
  <sheetProtection password="CDAE" sheet="1" objects="1" scenarios="1" formatCells="0" formatColumns="0" formatRows="0"/>
  <mergeCells count="103">
    <mergeCell ref="B238:J238"/>
    <mergeCell ref="B18:I18"/>
    <mergeCell ref="B24:J24"/>
    <mergeCell ref="B26:J26"/>
    <mergeCell ref="B68:J68"/>
    <mergeCell ref="B70:J70"/>
    <mergeCell ref="B269:C269"/>
    <mergeCell ref="B108:C108"/>
    <mergeCell ref="B126:C126"/>
    <mergeCell ref="B149:C149"/>
    <mergeCell ref="B153:C153"/>
    <mergeCell ref="B128:C128"/>
    <mergeCell ref="B130:C130"/>
    <mergeCell ref="B132:C132"/>
    <mergeCell ref="B22:J22"/>
    <mergeCell ref="B249:C249"/>
    <mergeCell ref="B151:C151"/>
    <mergeCell ref="B120:J120"/>
    <mergeCell ref="B133:C133"/>
    <mergeCell ref="B137:C137"/>
    <mergeCell ref="B147:C147"/>
    <mergeCell ref="B228:C228"/>
    <mergeCell ref="B166:J166"/>
    <mergeCell ref="B205:J205"/>
    <mergeCell ref="B17:I17"/>
    <mergeCell ref="B12:J12"/>
    <mergeCell ref="B13:J13"/>
    <mergeCell ref="B14:J14"/>
    <mergeCell ref="B15:J15"/>
    <mergeCell ref="B116:J116"/>
    <mergeCell ref="B161:J161"/>
    <mergeCell ref="B201:J201"/>
    <mergeCell ref="B236:J236"/>
    <mergeCell ref="B37:C37"/>
    <mergeCell ref="B39:C39"/>
    <mergeCell ref="B43:C43"/>
    <mergeCell ref="B47:C47"/>
    <mergeCell ref="B83:C83"/>
    <mergeCell ref="B87:C87"/>
    <mergeCell ref="B93:C93"/>
    <mergeCell ref="B102:C102"/>
    <mergeCell ref="B54:C54"/>
    <mergeCell ref="B85:C85"/>
    <mergeCell ref="B61:C61"/>
    <mergeCell ref="B75:J75"/>
    <mergeCell ref="B81:C81"/>
    <mergeCell ref="B89:C89"/>
    <mergeCell ref="B91:C91"/>
    <mergeCell ref="B9:I9"/>
    <mergeCell ref="B10:I10"/>
    <mergeCell ref="B11:I11"/>
    <mergeCell ref="B16:I16"/>
    <mergeCell ref="B119:J119"/>
    <mergeCell ref="B104:C104"/>
    <mergeCell ref="B213:C213"/>
    <mergeCell ref="B211:C211"/>
    <mergeCell ref="B266:C266"/>
    <mergeCell ref="B178:C178"/>
    <mergeCell ref="B184:C184"/>
    <mergeCell ref="B191:C191"/>
    <mergeCell ref="B193:C193"/>
    <mergeCell ref="B140:C140"/>
    <mergeCell ref="B164:J164"/>
    <mergeCell ref="B172:C172"/>
    <mergeCell ref="B176:C176"/>
    <mergeCell ref="B182:C182"/>
    <mergeCell ref="B204:J204"/>
    <mergeCell ref="B219:C219"/>
    <mergeCell ref="B242:J242"/>
    <mergeCell ref="B257:C257"/>
    <mergeCell ref="B174:C174"/>
    <mergeCell ref="B106:C106"/>
    <mergeCell ref="B318:C318"/>
    <mergeCell ref="B334:C334"/>
    <mergeCell ref="B251:C251"/>
    <mergeCell ref="B253:C253"/>
    <mergeCell ref="B290:C290"/>
    <mergeCell ref="B292:C292"/>
    <mergeCell ref="B279:J279"/>
    <mergeCell ref="B307:C307"/>
    <mergeCell ref="B309:C309"/>
    <mergeCell ref="B323:C323"/>
    <mergeCell ref="B328:C328"/>
    <mergeCell ref="B331:C331"/>
    <mergeCell ref="B268:C268"/>
    <mergeCell ref="B259:C259"/>
    <mergeCell ref="B303:C303"/>
    <mergeCell ref="B278:J278"/>
    <mergeCell ref="B275:J275"/>
    <mergeCell ref="B305:C305"/>
    <mergeCell ref="B311:C311"/>
    <mergeCell ref="B296:C296"/>
    <mergeCell ref="B286:C286"/>
    <mergeCell ref="B280:J280"/>
    <mergeCell ref="B216:C216"/>
    <mergeCell ref="B134:C134"/>
    <mergeCell ref="B138:C138"/>
    <mergeCell ref="B217:C217"/>
    <mergeCell ref="B226:C226"/>
    <mergeCell ref="B30:J30"/>
    <mergeCell ref="B31:J31"/>
    <mergeCell ref="B41:C41"/>
    <mergeCell ref="B45:C45"/>
  </mergeCells>
  <dataValidations count="3">
    <dataValidation type="list" allowBlank="1" showInputMessage="1" showErrorMessage="1" sqref="C95">
      <formula1>Treatment</formula1>
    </dataValidation>
    <dataValidation type="list" allowBlank="1" showInputMessage="1" showErrorMessage="1" sqref="C180">
      <formula1>Duration</formula1>
    </dataValidation>
    <dataValidation type="list" allowBlank="1" showInputMessage="1" showErrorMessage="1" sqref="C255">
      <formula1>Application</formula1>
    </dataValidation>
  </dataValidations>
  <hyperlinks>
    <hyperlink ref="B9:I9" location="'PT19-env of humans &amp; animals'!Indoor_use___ESD_§_3.3.4.1__p.46" display="Indoor use  (ESD § 3.3.4.1, p.46)"/>
    <hyperlink ref="B10:I10" location="'PT19-env of humans &amp; animals'!A__Tonnage_based_approach__ESD_p.46___Table_3_1__p.24" display="   A) Tonnage-based approach (ESD p.46 &amp; Table 3-1, p.24)"/>
    <hyperlink ref="B11:I11" location="'PT19-env of humans &amp; animals'!B__Consumption_based_approach__ESD_p.24___Table_3_6__p.27" display="    B) Consumption-based approach (ESD p.24 &amp; Table 3-6, p.27)"/>
    <hyperlink ref="B12" location="'PT19-env of humans &amp; animals'!_1._Emission_scenario_for_calculating_the_release_to_wastewater_from_surface_spray_repellents_used_indoors___application_step__ESD_Table_3_16__p.48" display="1. Emission scenario for calculating the release to wastewater from surface spray repellents used indoors - application step (ESD Table 3-16, p.48)"/>
    <hyperlink ref="B13" location="'PT19-env of humans &amp; animals'!_2._Emission_scenario_for_calculating_the_release_to_wastewater_from_surface_spray_repellents_used_indoors___cleaning_step__ESD_Table_3_18__p.50" display="2. Emission scenario for calculating the release to wastewater from surface spray repellents used indoors - cleaning step (ESD Table 3-18, p.50)"/>
    <hyperlink ref="B14" location="'PT19-env of humans &amp; animals'!_3._Emission_scenario_for_calculating_the_release_to_wastewater_from_diffuser_repellents_used_indoors___application_step__ESD_Table_3_19__p.51" display="3. Emission scenario for calculating the release to wastewater from diffuser repellents used indoors - application step (ESD Table 3-19, p.51)"/>
    <hyperlink ref="B15" location="'PT19-env of humans &amp; animals'!_4._Emission_scenario_for_calculating_the_release_to_wastewater_from_diffuser_repellents_used_indoors___cleaning_step__ESD_Table_3_19__p.51" display="4. Emission scenario for calculating the release to wastewater from diffuser repellents used indoors - cleaning step (ESD Table 3-19, p.51)"/>
    <hyperlink ref="B16:I16" location="'PT19-env of humans &amp; animals'!Outdoor_applications___ESD_§_3.3.4.2__p.52" display="Outdoor applications  (ESD § 3.3.4.2, p.52)"/>
    <hyperlink ref="B17" location="'PT19-env of humans &amp; animals'!A__Application_on_paved_ground__ESD_Table_3_21__p.54" display="A) Application on paved ground (ESD Table 3-21, p.54)"/>
    <hyperlink ref="B18:I18" location="'PT19-env of humans &amp; animals'!B__Application_on_unpaved_ground__ESD_Table_3_22__p.55___Table_3_11__p.37" display="B) Application on unpaved ground (ESD Table 3-22, p.55 &amp; Table 3-11, p.37)"/>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277"/>
  <sheetViews>
    <sheetView showGridLines="0" zoomScaleNormal="100" workbookViewId="0"/>
  </sheetViews>
  <sheetFormatPr defaultColWidth="8.75" defaultRowHeight="12.75" x14ac:dyDescent="0.2"/>
  <cols>
    <col min="1" max="1" width="1.625" style="30" customWidth="1"/>
    <col min="2" max="2" width="20.625" style="80" customWidth="1"/>
    <col min="3" max="3" width="1.625" style="80" customWidth="1"/>
    <col min="4" max="4" width="20.625" style="80" customWidth="1"/>
    <col min="5" max="5" width="1.625" style="80" customWidth="1"/>
    <col min="6" max="6" width="15.625" style="160" customWidth="1"/>
    <col min="7" max="7" width="1.625" style="160" customWidth="1"/>
    <col min="8" max="8" width="15.625" style="80" customWidth="1"/>
    <col min="9" max="10" width="10.625" style="80" customWidth="1"/>
    <col min="11" max="11" width="55.625" style="80" customWidth="1"/>
    <col min="12" max="14" width="15.625" style="30" customWidth="1"/>
    <col min="15" max="124" width="8.75" style="30"/>
    <col min="125" max="16384" width="8.75" style="80"/>
  </cols>
  <sheetData>
    <row r="1" spans="1:102" s="30" customFormat="1" x14ac:dyDescent="0.2">
      <c r="F1" s="31"/>
      <c r="G1" s="31"/>
    </row>
    <row r="2" spans="1:102" ht="20.25" x14ac:dyDescent="0.3">
      <c r="A2" s="33"/>
      <c r="B2" s="32" t="s">
        <v>25</v>
      </c>
      <c r="C2" s="82"/>
      <c r="D2" s="82"/>
      <c r="E2" s="82"/>
      <c r="F2" s="83"/>
      <c r="G2" s="83"/>
      <c r="H2" s="33"/>
      <c r="I2" s="33"/>
      <c r="J2" s="33"/>
      <c r="K2" s="33"/>
      <c r="L2" s="33"/>
      <c r="M2" s="33"/>
      <c r="N2" s="33"/>
      <c r="O2" s="33"/>
    </row>
    <row r="3" spans="1:102" ht="14.25" x14ac:dyDescent="0.2">
      <c r="A3" s="33"/>
      <c r="B3" s="262"/>
      <c r="C3" s="86"/>
      <c r="D3" s="86"/>
      <c r="E3" s="86"/>
      <c r="F3" s="87"/>
      <c r="G3" s="87"/>
      <c r="H3" s="33"/>
      <c r="I3" s="33"/>
      <c r="J3" s="33"/>
      <c r="K3" s="33"/>
      <c r="L3" s="33"/>
      <c r="M3" s="33"/>
      <c r="N3" s="33"/>
      <c r="O3" s="33"/>
    </row>
    <row r="4" spans="1:102" ht="15" x14ac:dyDescent="0.2">
      <c r="A4" s="33"/>
      <c r="B4" s="262"/>
      <c r="C4" s="263"/>
      <c r="D4" s="263"/>
      <c r="E4" s="263"/>
      <c r="F4" s="227"/>
      <c r="G4" s="227"/>
      <c r="H4" s="33"/>
      <c r="I4" s="33"/>
      <c r="J4" s="33"/>
      <c r="K4" s="33"/>
      <c r="L4" s="33"/>
      <c r="M4" s="33"/>
      <c r="N4" s="33"/>
      <c r="O4" s="33"/>
    </row>
    <row r="5" spans="1:102" ht="18" x14ac:dyDescent="0.2">
      <c r="A5" s="33"/>
      <c r="B5" s="88" t="s">
        <v>500</v>
      </c>
      <c r="C5" s="90"/>
      <c r="D5" s="90"/>
      <c r="E5" s="90"/>
      <c r="F5" s="91"/>
      <c r="G5" s="91"/>
      <c r="H5" s="92"/>
      <c r="I5" s="92"/>
      <c r="J5" s="92"/>
      <c r="K5" s="93"/>
      <c r="L5" s="33"/>
      <c r="M5" s="33"/>
      <c r="N5" s="33"/>
      <c r="O5" s="33"/>
    </row>
    <row r="6" spans="1:102" s="53" customFormat="1" ht="15.75" thickBot="1" x14ac:dyDescent="0.25">
      <c r="A6" s="50"/>
      <c r="B6" s="51"/>
      <c r="C6" s="51"/>
      <c r="D6" s="51"/>
      <c r="E6" s="51"/>
      <c r="F6" s="51"/>
      <c r="G6" s="51"/>
      <c r="H6" s="51"/>
      <c r="I6" s="51"/>
      <c r="J6" s="51"/>
      <c r="K6" s="50"/>
      <c r="L6" s="50"/>
      <c r="M6" s="50"/>
      <c r="N6" s="50"/>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row>
    <row r="7" spans="1:102" s="53" customFormat="1" ht="14.25" x14ac:dyDescent="0.2">
      <c r="A7" s="50"/>
      <c r="B7" s="54" t="s">
        <v>520</v>
      </c>
      <c r="C7" s="55"/>
      <c r="D7" s="55"/>
      <c r="E7" s="55"/>
      <c r="F7" s="55"/>
      <c r="G7" s="55"/>
      <c r="H7" s="55"/>
      <c r="I7" s="55"/>
      <c r="J7" s="259"/>
      <c r="K7" s="73"/>
      <c r="L7" s="57"/>
      <c r="M7" s="50"/>
      <c r="N7" s="50"/>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row>
    <row r="8" spans="1:102" s="53" customFormat="1" ht="14.25" x14ac:dyDescent="0.2">
      <c r="A8" s="50"/>
      <c r="B8" s="294"/>
      <c r="C8" s="50"/>
      <c r="D8" s="50"/>
      <c r="E8" s="50"/>
      <c r="F8" s="50"/>
      <c r="G8" s="50"/>
      <c r="H8" s="50"/>
      <c r="I8" s="50"/>
      <c r="J8" s="62"/>
      <c r="K8" s="296"/>
      <c r="L8" s="57"/>
      <c r="M8" s="50"/>
      <c r="N8" s="50"/>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row>
    <row r="9" spans="1:102" s="70" customFormat="1" ht="24.95" customHeight="1" x14ac:dyDescent="0.2">
      <c r="A9" s="67"/>
      <c r="B9" s="264" t="s">
        <v>501</v>
      </c>
      <c r="C9" s="265"/>
      <c r="D9" s="265"/>
      <c r="E9" s="265"/>
      <c r="F9" s="265"/>
      <c r="G9" s="265"/>
      <c r="H9" s="265"/>
      <c r="I9" s="265"/>
      <c r="J9" s="67"/>
      <c r="K9" s="239"/>
      <c r="L9" s="67"/>
      <c r="M9" s="67"/>
      <c r="N9" s="67"/>
    </row>
    <row r="10" spans="1:102" s="70" customFormat="1" ht="20.100000000000001" customHeight="1" x14ac:dyDescent="0.2">
      <c r="A10" s="67"/>
      <c r="B10" s="266" t="s">
        <v>539</v>
      </c>
      <c r="C10" s="267"/>
      <c r="D10" s="267"/>
      <c r="E10" s="267"/>
      <c r="F10" s="267"/>
      <c r="G10" s="267"/>
      <c r="H10" s="267"/>
      <c r="I10" s="267"/>
      <c r="J10" s="67"/>
      <c r="K10" s="239"/>
      <c r="L10" s="67"/>
      <c r="M10" s="67"/>
      <c r="N10" s="67"/>
    </row>
    <row r="11" spans="1:102" s="70" customFormat="1" ht="20.100000000000001" customHeight="1" x14ac:dyDescent="0.2">
      <c r="A11" s="67"/>
      <c r="B11" s="266" t="s">
        <v>540</v>
      </c>
      <c r="C11" s="267"/>
      <c r="D11" s="267"/>
      <c r="E11" s="267"/>
      <c r="F11" s="267"/>
      <c r="G11" s="267"/>
      <c r="H11" s="267"/>
      <c r="I11" s="267"/>
      <c r="J11" s="67"/>
      <c r="K11" s="239"/>
      <c r="L11" s="67"/>
      <c r="M11" s="67"/>
      <c r="N11" s="67"/>
    </row>
    <row r="12" spans="1:102" s="70" customFormat="1" ht="24.95" customHeight="1" x14ac:dyDescent="0.2">
      <c r="A12" s="67"/>
      <c r="B12" s="264" t="s">
        <v>509</v>
      </c>
      <c r="C12" s="265"/>
      <c r="D12" s="265"/>
      <c r="E12" s="265"/>
      <c r="F12" s="265"/>
      <c r="G12" s="265"/>
      <c r="H12" s="265"/>
      <c r="I12" s="265"/>
      <c r="J12" s="67"/>
      <c r="K12" s="239"/>
      <c r="L12" s="67"/>
      <c r="M12" s="67"/>
      <c r="N12" s="67"/>
    </row>
    <row r="13" spans="1:102" s="70" customFormat="1" ht="20.100000000000001" customHeight="1" x14ac:dyDescent="0.2">
      <c r="A13" s="67"/>
      <c r="B13" s="266" t="s">
        <v>541</v>
      </c>
      <c r="C13" s="267"/>
      <c r="D13" s="267"/>
      <c r="E13" s="267"/>
      <c r="F13" s="267"/>
      <c r="G13" s="267"/>
      <c r="H13" s="267"/>
      <c r="I13" s="267"/>
      <c r="J13" s="67"/>
      <c r="K13" s="239"/>
      <c r="L13" s="67"/>
      <c r="M13" s="67"/>
      <c r="N13" s="67"/>
    </row>
    <row r="14" spans="1:102" s="70" customFormat="1" ht="20.100000000000001" customHeight="1" x14ac:dyDescent="0.2">
      <c r="A14" s="67"/>
      <c r="B14" s="266" t="s">
        <v>542</v>
      </c>
      <c r="C14" s="267"/>
      <c r="D14" s="267"/>
      <c r="E14" s="267"/>
      <c r="F14" s="267"/>
      <c r="G14" s="267"/>
      <c r="H14" s="267"/>
      <c r="I14" s="267"/>
      <c r="J14" s="67"/>
      <c r="K14" s="239"/>
      <c r="L14" s="67"/>
      <c r="M14" s="67"/>
      <c r="N14" s="67"/>
    </row>
    <row r="15" spans="1:102" s="70" customFormat="1" ht="13.5" thickBot="1" x14ac:dyDescent="0.25">
      <c r="A15" s="67"/>
      <c r="B15" s="76"/>
      <c r="C15" s="77"/>
      <c r="D15" s="77"/>
      <c r="E15" s="77"/>
      <c r="F15" s="77"/>
      <c r="G15" s="77"/>
      <c r="H15" s="77"/>
      <c r="I15" s="77"/>
      <c r="J15" s="260"/>
      <c r="K15" s="261"/>
      <c r="L15" s="67"/>
      <c r="M15" s="67"/>
      <c r="N15" s="67"/>
    </row>
    <row r="16" spans="1:102" s="70" customFormat="1" x14ac:dyDescent="0.2">
      <c r="A16" s="67"/>
      <c r="B16" s="67"/>
      <c r="C16" s="67"/>
      <c r="D16" s="67"/>
      <c r="E16" s="67"/>
      <c r="F16" s="67"/>
      <c r="G16" s="67"/>
      <c r="H16" s="67"/>
      <c r="I16" s="67"/>
      <c r="J16" s="72"/>
      <c r="K16" s="67"/>
      <c r="L16" s="67"/>
      <c r="M16" s="67"/>
      <c r="N16" s="67"/>
    </row>
    <row r="17" spans="1:124" s="206" customFormat="1" ht="14.25" x14ac:dyDescent="0.2">
      <c r="A17" s="94"/>
      <c r="B17" s="244" t="s">
        <v>518</v>
      </c>
      <c r="C17" s="268"/>
      <c r="D17" s="268"/>
      <c r="E17" s="268"/>
      <c r="F17" s="269"/>
      <c r="G17" s="269"/>
      <c r="H17" s="270"/>
      <c r="I17" s="270"/>
      <c r="J17" s="270"/>
      <c r="K17" s="270"/>
      <c r="L17" s="94"/>
      <c r="M17" s="94"/>
      <c r="N17" s="94"/>
      <c r="O17" s="94"/>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row>
    <row r="18" spans="1:124" s="208" customFormat="1" ht="29.25" customHeight="1" x14ac:dyDescent="0.2">
      <c r="B18" s="326" t="s">
        <v>519</v>
      </c>
      <c r="C18" s="326"/>
      <c r="D18" s="326"/>
      <c r="E18" s="326"/>
      <c r="F18" s="326"/>
      <c r="G18" s="326"/>
      <c r="H18" s="326"/>
      <c r="I18" s="326"/>
      <c r="J18" s="326"/>
      <c r="K18" s="326"/>
      <c r="L18" s="271"/>
      <c r="M18" s="272"/>
    </row>
    <row r="19" spans="1:124" s="273" customFormat="1" x14ac:dyDescent="0.2">
      <c r="B19" s="274"/>
      <c r="C19" s="274"/>
      <c r="D19" s="274"/>
      <c r="E19" s="274"/>
      <c r="F19" s="274"/>
      <c r="G19" s="274"/>
      <c r="H19" s="274"/>
      <c r="I19" s="274"/>
      <c r="J19" s="274"/>
      <c r="K19" s="274"/>
      <c r="L19" s="271"/>
      <c r="M19" s="272"/>
    </row>
    <row r="20" spans="1:124" s="208" customFormat="1" ht="18" x14ac:dyDescent="0.2">
      <c r="B20" s="275" t="s">
        <v>501</v>
      </c>
      <c r="C20" s="276"/>
      <c r="D20" s="277"/>
      <c r="E20" s="278"/>
      <c r="F20" s="278"/>
      <c r="G20" s="278"/>
    </row>
    <row r="21" spans="1:124" s="208" customFormat="1" x14ac:dyDescent="0.2">
      <c r="B21" s="279"/>
      <c r="C21" s="279"/>
      <c r="I21" s="280"/>
      <c r="J21" s="281"/>
      <c r="K21" s="282"/>
    </row>
    <row r="22" spans="1:124" s="208" customFormat="1" ht="15" x14ac:dyDescent="0.2">
      <c r="B22" s="283" t="s">
        <v>507</v>
      </c>
      <c r="C22" s="284"/>
      <c r="D22" s="277"/>
      <c r="E22" s="278"/>
      <c r="F22" s="278"/>
      <c r="G22" s="278"/>
    </row>
    <row r="23" spans="1:124" s="281" customFormat="1" x14ac:dyDescent="0.2">
      <c r="B23" s="285"/>
      <c r="C23" s="285"/>
      <c r="D23" s="286"/>
      <c r="E23" s="286"/>
      <c r="F23" s="286"/>
      <c r="G23" s="286"/>
      <c r="H23" s="286"/>
      <c r="I23" s="286"/>
      <c r="J23" s="286"/>
      <c r="K23" s="286"/>
    </row>
    <row r="24" spans="1:124" s="208" customFormat="1" x14ac:dyDescent="0.2">
      <c r="B24" s="287" t="s">
        <v>19</v>
      </c>
      <c r="C24" s="287"/>
      <c r="D24" s="287"/>
      <c r="E24" s="287"/>
      <c r="F24" s="273"/>
      <c r="G24" s="273"/>
      <c r="H24" s="273"/>
      <c r="I24" s="273"/>
      <c r="J24" s="273"/>
      <c r="K24" s="288"/>
    </row>
    <row r="25" spans="1:124" s="208" customFormat="1" x14ac:dyDescent="0.2">
      <c r="B25" s="281" t="s">
        <v>333</v>
      </c>
      <c r="C25" s="281"/>
      <c r="D25" s="289"/>
      <c r="E25" s="289"/>
      <c r="F25" s="281"/>
      <c r="G25" s="281"/>
      <c r="H25" s="281"/>
      <c r="I25" s="281"/>
      <c r="J25" s="281"/>
      <c r="K25" s="280"/>
    </row>
    <row r="26" spans="1:124" x14ac:dyDescent="0.2">
      <c r="A26" s="33"/>
      <c r="B26" s="320" t="s">
        <v>202</v>
      </c>
      <c r="C26" s="320"/>
      <c r="D26" s="320"/>
      <c r="E26" s="320"/>
      <c r="F26" s="320"/>
      <c r="G26" s="320"/>
      <c r="H26" s="320"/>
      <c r="I26" s="320"/>
      <c r="J26" s="320"/>
      <c r="K26" s="320"/>
      <c r="L26" s="33"/>
      <c r="M26" s="33"/>
      <c r="N26" s="33"/>
      <c r="O26" s="33"/>
      <c r="P26" s="33"/>
      <c r="Q26" s="33"/>
      <c r="R26" s="33"/>
      <c r="S26" s="33"/>
      <c r="T26" s="33"/>
    </row>
    <row r="27" spans="1:124" x14ac:dyDescent="0.2">
      <c r="A27" s="33"/>
      <c r="B27" s="320" t="s">
        <v>339</v>
      </c>
      <c r="C27" s="320"/>
      <c r="D27" s="320"/>
      <c r="E27" s="320"/>
      <c r="F27" s="320"/>
      <c r="G27" s="320"/>
      <c r="H27" s="320"/>
      <c r="I27" s="320"/>
      <c r="J27" s="320"/>
      <c r="K27" s="320"/>
      <c r="L27" s="33"/>
      <c r="M27" s="33"/>
      <c r="N27" s="33"/>
      <c r="O27" s="33"/>
      <c r="P27" s="33"/>
      <c r="Q27" s="33"/>
      <c r="R27" s="33"/>
      <c r="S27" s="33"/>
      <c r="T27" s="33"/>
    </row>
    <row r="28" spans="1:124" s="30" customFormat="1" ht="15" x14ac:dyDescent="0.2">
      <c r="A28" s="33"/>
      <c r="E28" s="110"/>
      <c r="F28" s="111"/>
      <c r="G28" s="111"/>
      <c r="H28" s="112"/>
      <c r="I28" s="112"/>
      <c r="J28" s="112"/>
      <c r="K28" s="33"/>
      <c r="L28" s="33"/>
      <c r="M28" s="33"/>
      <c r="N28" s="33"/>
      <c r="O28" s="33"/>
    </row>
    <row r="29" spans="1:124" ht="15" x14ac:dyDescent="0.2">
      <c r="A29" s="33"/>
      <c r="B29" s="113" t="s">
        <v>0</v>
      </c>
      <c r="C29" s="113"/>
      <c r="D29" s="113"/>
      <c r="E29" s="113"/>
      <c r="F29" s="115"/>
      <c r="G29" s="115"/>
      <c r="H29" s="115"/>
      <c r="I29" s="115"/>
      <c r="J29" s="115"/>
      <c r="K29" s="116"/>
    </row>
    <row r="30" spans="1:124" x14ac:dyDescent="0.2">
      <c r="A30" s="33"/>
      <c r="B30" s="117"/>
      <c r="C30" s="117"/>
      <c r="D30" s="117"/>
      <c r="E30" s="117"/>
      <c r="F30" s="117"/>
      <c r="G30" s="117"/>
      <c r="H30" s="117"/>
      <c r="I30" s="117"/>
      <c r="J30" s="117"/>
      <c r="K30" s="119"/>
    </row>
    <row r="31" spans="1:124" ht="15" x14ac:dyDescent="0.2">
      <c r="A31" s="33"/>
      <c r="B31" s="120" t="s">
        <v>2</v>
      </c>
      <c r="C31" s="120"/>
      <c r="D31" s="120"/>
      <c r="E31" s="120"/>
      <c r="F31" s="122" t="s">
        <v>4</v>
      </c>
      <c r="G31" s="122"/>
      <c r="H31" s="123" t="s">
        <v>7</v>
      </c>
      <c r="I31" s="123" t="s">
        <v>3</v>
      </c>
      <c r="J31" s="123" t="s">
        <v>11</v>
      </c>
      <c r="K31" s="122" t="s">
        <v>444</v>
      </c>
    </row>
    <row r="32" spans="1:124" x14ac:dyDescent="0.2">
      <c r="A32" s="33"/>
      <c r="B32" s="124"/>
      <c r="C32" s="124"/>
      <c r="D32" s="120"/>
      <c r="E32" s="120"/>
      <c r="F32" s="122"/>
      <c r="G32" s="122"/>
      <c r="H32" s="123"/>
      <c r="I32" s="123"/>
      <c r="J32" s="123"/>
      <c r="K32" s="122"/>
    </row>
    <row r="33" spans="1:124" ht="25.5" customHeight="1" x14ac:dyDescent="0.2">
      <c r="A33" s="33"/>
      <c r="B33" s="306" t="s">
        <v>262</v>
      </c>
      <c r="C33" s="306"/>
      <c r="D33" s="306"/>
      <c r="E33" s="175"/>
      <c r="F33" s="126" t="s">
        <v>181</v>
      </c>
      <c r="G33" s="126"/>
      <c r="H33" s="127"/>
      <c r="I33" s="128" t="s">
        <v>182</v>
      </c>
      <c r="J33" s="128" t="s">
        <v>6</v>
      </c>
      <c r="K33" s="224"/>
    </row>
    <row r="34" spans="1:124" s="52" customFormat="1" x14ac:dyDescent="0.2">
      <c r="B34" s="124"/>
      <c r="C34" s="124"/>
      <c r="D34" s="124"/>
      <c r="E34" s="129"/>
      <c r="F34" s="130"/>
      <c r="G34" s="130"/>
      <c r="H34" s="128"/>
      <c r="I34" s="128"/>
      <c r="J34" s="128"/>
      <c r="K34" s="224"/>
    </row>
    <row r="35" spans="1:124" s="52" customFormat="1" ht="14.25" x14ac:dyDescent="0.2">
      <c r="B35" s="306" t="s">
        <v>183</v>
      </c>
      <c r="C35" s="306"/>
      <c r="D35" s="306"/>
      <c r="E35" s="129"/>
      <c r="F35" s="130" t="s">
        <v>184</v>
      </c>
      <c r="G35" s="130"/>
      <c r="H35" s="128">
        <v>0.1</v>
      </c>
      <c r="I35" s="128" t="s">
        <v>5</v>
      </c>
      <c r="J35" s="128" t="s">
        <v>13</v>
      </c>
      <c r="K35" s="224"/>
    </row>
    <row r="36" spans="1:124" s="52" customFormat="1" x14ac:dyDescent="0.2">
      <c r="B36" s="124"/>
      <c r="C36" s="124"/>
      <c r="D36" s="124"/>
      <c r="E36" s="129"/>
      <c r="F36" s="131"/>
      <c r="G36" s="131"/>
      <c r="H36" s="128"/>
      <c r="I36" s="128"/>
      <c r="J36" s="128"/>
      <c r="K36" s="224"/>
    </row>
    <row r="37" spans="1:124" s="52" customFormat="1" ht="24" customHeight="1" x14ac:dyDescent="0.2">
      <c r="B37" s="306" t="s">
        <v>188</v>
      </c>
      <c r="C37" s="306"/>
      <c r="D37" s="306"/>
      <c r="E37" s="129"/>
      <c r="F37" s="130" t="s">
        <v>263</v>
      </c>
      <c r="G37" s="130"/>
      <c r="H37" s="128">
        <v>1</v>
      </c>
      <c r="I37" s="128" t="s">
        <v>5</v>
      </c>
      <c r="J37" s="128" t="s">
        <v>13</v>
      </c>
      <c r="K37" s="224"/>
    </row>
    <row r="38" spans="1:124" s="52" customFormat="1" x14ac:dyDescent="0.2">
      <c r="B38" s="124"/>
      <c r="C38" s="124"/>
      <c r="D38" s="124"/>
      <c r="E38" s="129"/>
      <c r="F38" s="130"/>
      <c r="G38" s="130"/>
      <c r="H38" s="128"/>
      <c r="I38" s="128"/>
      <c r="J38" s="128"/>
      <c r="K38" s="224"/>
    </row>
    <row r="39" spans="1:124" s="52" customFormat="1" ht="14.25" x14ac:dyDescent="0.2">
      <c r="B39" s="306" t="s">
        <v>191</v>
      </c>
      <c r="C39" s="306"/>
      <c r="D39" s="306"/>
      <c r="E39" s="129"/>
      <c r="F39" s="130" t="s">
        <v>264</v>
      </c>
      <c r="G39" s="130"/>
      <c r="H39" s="128">
        <v>0.02</v>
      </c>
      <c r="I39" s="128" t="s">
        <v>5</v>
      </c>
      <c r="J39" s="128" t="s">
        <v>13</v>
      </c>
      <c r="K39" s="130"/>
    </row>
    <row r="40" spans="1:124" s="52" customFormat="1" x14ac:dyDescent="0.2">
      <c r="B40" s="124"/>
      <c r="C40" s="124"/>
      <c r="D40" s="124"/>
      <c r="E40" s="129"/>
      <c r="F40" s="130"/>
      <c r="G40" s="130"/>
      <c r="H40" s="128"/>
      <c r="I40" s="128"/>
      <c r="J40" s="128"/>
      <c r="K40" s="130"/>
    </row>
    <row r="41" spans="1:124" s="52" customFormat="1" ht="15" x14ac:dyDescent="0.2">
      <c r="B41" s="306" t="s">
        <v>265</v>
      </c>
      <c r="C41" s="306"/>
      <c r="D41" s="306"/>
      <c r="E41" s="129"/>
      <c r="F41" s="130" t="s">
        <v>266</v>
      </c>
      <c r="G41" s="130"/>
      <c r="H41" s="128">
        <v>300</v>
      </c>
      <c r="I41" s="132" t="s">
        <v>196</v>
      </c>
      <c r="J41" s="128" t="s">
        <v>13</v>
      </c>
      <c r="K41" s="224"/>
    </row>
    <row r="42" spans="1:124" s="52" customFormat="1" x14ac:dyDescent="0.2">
      <c r="B42" s="124"/>
      <c r="C42" s="124"/>
      <c r="D42" s="124"/>
      <c r="E42" s="129"/>
      <c r="F42" s="130"/>
      <c r="G42" s="130"/>
      <c r="H42" s="128"/>
      <c r="I42" s="132"/>
      <c r="J42" s="128"/>
      <c r="K42" s="130"/>
    </row>
    <row r="43" spans="1:124" s="52" customFormat="1" x14ac:dyDescent="0.2">
      <c r="B43" s="124"/>
      <c r="C43" s="124"/>
      <c r="D43" s="124"/>
      <c r="E43" s="129"/>
      <c r="F43" s="130"/>
      <c r="G43" s="130"/>
      <c r="H43" s="128"/>
      <c r="I43" s="128"/>
      <c r="J43" s="128"/>
      <c r="K43" s="130"/>
    </row>
    <row r="44" spans="1:124" s="53" customFormat="1" ht="15" x14ac:dyDescent="0.2">
      <c r="A44" s="50"/>
      <c r="B44" s="113" t="s">
        <v>23</v>
      </c>
      <c r="C44" s="113"/>
      <c r="D44" s="113"/>
      <c r="E44" s="113"/>
      <c r="F44" s="133"/>
      <c r="G44" s="133"/>
      <c r="H44" s="133"/>
      <c r="I44" s="133"/>
      <c r="J44" s="133"/>
      <c r="K44" s="174"/>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row>
    <row r="45" spans="1:124" s="53" customFormat="1" x14ac:dyDescent="0.2">
      <c r="A45" s="50"/>
      <c r="B45" s="126"/>
      <c r="C45" s="126"/>
      <c r="D45" s="126"/>
      <c r="E45" s="126"/>
      <c r="F45" s="126"/>
      <c r="G45" s="126"/>
      <c r="H45" s="126"/>
      <c r="I45" s="126"/>
      <c r="J45" s="126"/>
      <c r="K45" s="130"/>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row>
    <row r="46" spans="1:124" s="53" customFormat="1" ht="15" x14ac:dyDescent="0.2">
      <c r="A46" s="50"/>
      <c r="B46" s="134" t="s">
        <v>2</v>
      </c>
      <c r="C46" s="134"/>
      <c r="D46" s="134"/>
      <c r="E46" s="134"/>
      <c r="F46" s="135" t="s">
        <v>4</v>
      </c>
      <c r="G46" s="135"/>
      <c r="H46" s="136" t="s">
        <v>7</v>
      </c>
      <c r="I46" s="136" t="s">
        <v>3</v>
      </c>
      <c r="J46" s="136" t="s">
        <v>11</v>
      </c>
      <c r="K46" s="122" t="s">
        <v>444</v>
      </c>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row>
    <row r="47" spans="1:124" s="53" customFormat="1" x14ac:dyDescent="0.2">
      <c r="A47" s="50"/>
      <c r="B47" s="137"/>
      <c r="C47" s="137"/>
      <c r="D47" s="137"/>
      <c r="E47" s="137"/>
      <c r="F47" s="137"/>
      <c r="G47" s="137"/>
      <c r="H47" s="137"/>
      <c r="I47" s="137"/>
      <c r="J47" s="137"/>
      <c r="K47" s="130"/>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row>
    <row r="48" spans="1:124" s="52" customFormat="1" ht="15" x14ac:dyDescent="0.2">
      <c r="A48" s="50"/>
      <c r="B48" s="306" t="s">
        <v>197</v>
      </c>
      <c r="C48" s="306"/>
      <c r="D48" s="306"/>
      <c r="E48" s="129"/>
      <c r="F48" s="129" t="s">
        <v>185</v>
      </c>
      <c r="G48" s="129"/>
      <c r="H48" s="198" t="str">
        <f>IF(TONNAGE&gt;0,Fprodvolreg*TONNAGE,"??")</f>
        <v>??</v>
      </c>
      <c r="I48" s="128" t="s">
        <v>182</v>
      </c>
      <c r="J48" s="128" t="s">
        <v>8</v>
      </c>
      <c r="K48" s="139" t="s">
        <v>198</v>
      </c>
    </row>
    <row r="49" spans="1:124" s="52" customFormat="1" x14ac:dyDescent="0.2">
      <c r="A49" s="50"/>
      <c r="B49" s="129"/>
      <c r="C49" s="129"/>
      <c r="D49" s="124"/>
      <c r="E49" s="129"/>
      <c r="F49" s="129"/>
      <c r="G49" s="129"/>
      <c r="H49" s="126"/>
      <c r="I49" s="128"/>
      <c r="J49" s="128"/>
      <c r="K49" s="140"/>
    </row>
    <row r="50" spans="1:124" s="53" customFormat="1" x14ac:dyDescent="0.2">
      <c r="A50" s="50"/>
      <c r="B50" s="129"/>
      <c r="C50" s="129"/>
      <c r="D50" s="129"/>
      <c r="E50" s="129"/>
      <c r="F50" s="126"/>
      <c r="G50" s="126"/>
      <c r="H50" s="126"/>
      <c r="I50" s="126"/>
      <c r="J50" s="126"/>
      <c r="K50" s="130"/>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row>
    <row r="51" spans="1:124" s="53" customFormat="1" ht="15" x14ac:dyDescent="0.2">
      <c r="A51" s="50"/>
      <c r="B51" s="113" t="s">
        <v>1</v>
      </c>
      <c r="C51" s="113"/>
      <c r="D51" s="113"/>
      <c r="E51" s="113"/>
      <c r="F51" s="133"/>
      <c r="G51" s="133"/>
      <c r="H51" s="133"/>
      <c r="I51" s="133"/>
      <c r="J51" s="133"/>
      <c r="K51" s="174"/>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row>
    <row r="52" spans="1:124" s="53" customFormat="1" x14ac:dyDescent="0.2">
      <c r="A52" s="50"/>
      <c r="B52" s="126"/>
      <c r="C52" s="126"/>
      <c r="D52" s="126"/>
      <c r="E52" s="126"/>
      <c r="F52" s="126"/>
      <c r="G52" s="126"/>
      <c r="H52" s="126"/>
      <c r="I52" s="126"/>
      <c r="J52" s="126"/>
      <c r="K52" s="130"/>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row>
    <row r="53" spans="1:124" s="53" customFormat="1" ht="15" x14ac:dyDescent="0.2">
      <c r="A53" s="50"/>
      <c r="B53" s="134" t="s">
        <v>2</v>
      </c>
      <c r="C53" s="134"/>
      <c r="D53" s="134"/>
      <c r="E53" s="134"/>
      <c r="F53" s="135" t="s">
        <v>4</v>
      </c>
      <c r="G53" s="135"/>
      <c r="H53" s="136" t="s">
        <v>7</v>
      </c>
      <c r="I53" s="136" t="s">
        <v>3</v>
      </c>
      <c r="J53" s="136" t="s">
        <v>11</v>
      </c>
      <c r="K53" s="122" t="s">
        <v>444</v>
      </c>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row>
    <row r="54" spans="1:124" s="53" customFormat="1" x14ac:dyDescent="0.2">
      <c r="A54" s="50"/>
      <c r="B54" s="137"/>
      <c r="C54" s="137"/>
      <c r="D54" s="137"/>
      <c r="E54" s="137"/>
      <c r="F54" s="137"/>
      <c r="G54" s="137"/>
      <c r="H54" s="137"/>
      <c r="I54" s="137"/>
      <c r="J54" s="137"/>
      <c r="K54" s="130"/>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row>
    <row r="55" spans="1:124" s="52" customFormat="1" ht="28.5" x14ac:dyDescent="0.2">
      <c r="A55" s="50"/>
      <c r="B55" s="306" t="s">
        <v>86</v>
      </c>
      <c r="C55" s="306"/>
      <c r="D55" s="306"/>
      <c r="E55" s="129"/>
      <c r="F55" s="129" t="s">
        <v>267</v>
      </c>
      <c r="G55" s="129"/>
      <c r="H55" s="199" t="str">
        <f>IF(NOT(TONNAGEreg="??"),TONNAGEreg*1000*Fmainsource2*F2_water/Temission2,"??")</f>
        <v>??</v>
      </c>
      <c r="I55" s="128" t="s">
        <v>22</v>
      </c>
      <c r="J55" s="128" t="s">
        <v>8</v>
      </c>
      <c r="K55" s="140" t="s">
        <v>268</v>
      </c>
    </row>
    <row r="56" spans="1:124" s="52" customFormat="1" x14ac:dyDescent="0.2">
      <c r="A56" s="50"/>
      <c r="B56" s="129"/>
      <c r="C56" s="129"/>
      <c r="D56" s="124"/>
      <c r="E56" s="129"/>
      <c r="F56" s="129"/>
      <c r="G56" s="129"/>
      <c r="H56" s="126"/>
      <c r="I56" s="128"/>
      <c r="J56" s="128"/>
      <c r="K56" s="140"/>
    </row>
    <row r="57" spans="1:124" s="52" customFormat="1" x14ac:dyDescent="0.2">
      <c r="A57" s="50"/>
      <c r="B57" s="124"/>
      <c r="C57" s="124"/>
      <c r="D57" s="124"/>
      <c r="E57" s="126"/>
      <c r="F57" s="175"/>
      <c r="G57" s="175"/>
      <c r="H57" s="126"/>
      <c r="I57" s="216"/>
      <c r="J57" s="216"/>
      <c r="K57" s="217"/>
    </row>
    <row r="58" spans="1:124" s="30" customFormat="1" x14ac:dyDescent="0.2">
      <c r="I58" s="40"/>
      <c r="J58" s="40"/>
      <c r="K58" s="31"/>
    </row>
    <row r="59" spans="1:124" s="30" customFormat="1" x14ac:dyDescent="0.2">
      <c r="B59" s="141" t="s">
        <v>12</v>
      </c>
      <c r="C59" s="141"/>
      <c r="D59" s="141"/>
      <c r="H59" s="143"/>
      <c r="I59" s="144"/>
      <c r="J59" s="40"/>
      <c r="K59" s="31"/>
    </row>
    <row r="60" spans="1:124" s="30" customFormat="1" x14ac:dyDescent="0.2">
      <c r="B60" s="141" t="s">
        <v>269</v>
      </c>
      <c r="C60" s="141"/>
      <c r="D60" s="141"/>
      <c r="H60" s="143"/>
      <c r="I60" s="144"/>
      <c r="J60" s="40"/>
      <c r="K60" s="31"/>
    </row>
    <row r="61" spans="1:124" s="30" customFormat="1" x14ac:dyDescent="0.2">
      <c r="B61" s="141"/>
      <c r="C61" s="141"/>
      <c r="I61" s="145"/>
      <c r="J61" s="40"/>
      <c r="K61" s="31"/>
    </row>
    <row r="62" spans="1:124" s="30" customFormat="1" x14ac:dyDescent="0.2">
      <c r="B62" s="141"/>
      <c r="C62" s="141"/>
      <c r="I62" s="145"/>
      <c r="J62" s="40"/>
      <c r="K62" s="31"/>
    </row>
    <row r="63" spans="1:124" ht="15" x14ac:dyDescent="0.2">
      <c r="A63" s="33"/>
      <c r="B63" s="105" t="s">
        <v>508</v>
      </c>
      <c r="C63" s="146"/>
      <c r="D63" s="212"/>
      <c r="E63" s="103"/>
      <c r="F63" s="103"/>
      <c r="G63" s="103"/>
      <c r="H63" s="35"/>
      <c r="I63" s="35"/>
      <c r="J63" s="35"/>
      <c r="K63" s="33"/>
      <c r="L63" s="33"/>
      <c r="M63" s="33"/>
    </row>
    <row r="64" spans="1:124" ht="15" x14ac:dyDescent="0.2">
      <c r="A64" s="33"/>
      <c r="B64" s="146"/>
      <c r="C64" s="146"/>
      <c r="D64" s="212"/>
      <c r="E64" s="103"/>
      <c r="F64" s="103"/>
      <c r="G64" s="103"/>
      <c r="H64" s="35"/>
      <c r="I64" s="35"/>
      <c r="J64" s="35"/>
      <c r="K64" s="33"/>
      <c r="L64" s="33"/>
      <c r="M64" s="33"/>
    </row>
    <row r="65" spans="1:20" x14ac:dyDescent="0.2">
      <c r="A65" s="33"/>
      <c r="B65" s="106" t="s">
        <v>19</v>
      </c>
      <c r="C65" s="106"/>
      <c r="D65" s="106"/>
      <c r="E65" s="106"/>
      <c r="F65" s="35"/>
      <c r="G65" s="35"/>
      <c r="H65" s="35"/>
      <c r="I65" s="35"/>
      <c r="J65" s="35"/>
      <c r="K65" s="36"/>
    </row>
    <row r="66" spans="1:20" ht="14.25" x14ac:dyDescent="0.25">
      <c r="A66" s="33"/>
      <c r="B66" s="94" t="s">
        <v>482</v>
      </c>
      <c r="C66" s="94"/>
      <c r="D66" s="94"/>
      <c r="E66" s="94"/>
      <c r="F66" s="94"/>
      <c r="G66" s="94"/>
      <c r="H66" s="94"/>
      <c r="I66" s="94"/>
      <c r="J66" s="94"/>
      <c r="K66" s="94"/>
      <c r="L66" s="33"/>
      <c r="M66" s="33"/>
      <c r="N66" s="33"/>
      <c r="O66" s="33"/>
      <c r="P66" s="33"/>
      <c r="Q66" s="33"/>
      <c r="R66" s="33"/>
      <c r="S66" s="33"/>
      <c r="T66" s="33"/>
    </row>
    <row r="67" spans="1:20" ht="14.25" x14ac:dyDescent="0.25">
      <c r="A67" s="33"/>
      <c r="B67" s="94" t="s">
        <v>483</v>
      </c>
      <c r="C67" s="94"/>
      <c r="D67" s="94"/>
      <c r="E67" s="94"/>
      <c r="F67" s="94"/>
      <c r="G67" s="94"/>
      <c r="H67" s="94"/>
      <c r="I67" s="94"/>
      <c r="J67" s="94"/>
      <c r="K67" s="94"/>
      <c r="L67" s="33"/>
      <c r="M67" s="33"/>
      <c r="N67" s="33"/>
      <c r="O67" s="33"/>
      <c r="P67" s="33"/>
      <c r="Q67" s="33"/>
      <c r="R67" s="33"/>
      <c r="S67" s="33"/>
      <c r="T67" s="33"/>
    </row>
    <row r="68" spans="1:20" ht="13.5" x14ac:dyDescent="0.25">
      <c r="A68" s="33"/>
      <c r="B68" s="320" t="s">
        <v>484</v>
      </c>
      <c r="C68" s="320"/>
      <c r="D68" s="320"/>
      <c r="E68" s="320"/>
      <c r="F68" s="320"/>
      <c r="G68" s="320"/>
      <c r="H68" s="320"/>
      <c r="I68" s="320"/>
      <c r="J68" s="320"/>
      <c r="K68" s="320"/>
      <c r="L68" s="33"/>
      <c r="M68" s="33"/>
      <c r="N68" s="33"/>
      <c r="O68" s="33"/>
      <c r="P68" s="33"/>
      <c r="Q68" s="33"/>
      <c r="R68" s="33"/>
      <c r="S68" s="33"/>
      <c r="T68" s="33"/>
    </row>
    <row r="69" spans="1:20" s="30" customFormat="1" ht="15" x14ac:dyDescent="0.2">
      <c r="A69" s="33"/>
      <c r="E69" s="110"/>
      <c r="F69" s="111"/>
      <c r="G69" s="111"/>
      <c r="H69" s="112"/>
      <c r="I69" s="112"/>
      <c r="J69" s="112"/>
      <c r="K69" s="33"/>
      <c r="L69" s="33"/>
      <c r="M69" s="33"/>
      <c r="N69" s="33"/>
      <c r="O69" s="33"/>
    </row>
    <row r="70" spans="1:20" ht="15" x14ac:dyDescent="0.2">
      <c r="A70" s="33"/>
      <c r="B70" s="113" t="s">
        <v>0</v>
      </c>
      <c r="C70" s="113"/>
      <c r="D70" s="113"/>
      <c r="E70" s="113"/>
      <c r="F70" s="115"/>
      <c r="G70" s="115"/>
      <c r="H70" s="115"/>
      <c r="I70" s="115"/>
      <c r="J70" s="115"/>
      <c r="K70" s="116"/>
    </row>
    <row r="71" spans="1:20" x14ac:dyDescent="0.2">
      <c r="A71" s="33"/>
      <c r="B71" s="117"/>
      <c r="C71" s="117"/>
      <c r="D71" s="117"/>
      <c r="E71" s="117"/>
      <c r="F71" s="117"/>
      <c r="G71" s="117"/>
      <c r="H71" s="117"/>
      <c r="I71" s="117"/>
      <c r="J71" s="117"/>
      <c r="K71" s="119"/>
    </row>
    <row r="72" spans="1:20" ht="15" x14ac:dyDescent="0.2">
      <c r="A72" s="33"/>
      <c r="B72" s="120" t="s">
        <v>2</v>
      </c>
      <c r="C72" s="120"/>
      <c r="D72" s="120"/>
      <c r="E72" s="120"/>
      <c r="F72" s="122" t="s">
        <v>4</v>
      </c>
      <c r="G72" s="122"/>
      <c r="H72" s="123" t="s">
        <v>7</v>
      </c>
      <c r="I72" s="123" t="s">
        <v>3</v>
      </c>
      <c r="J72" s="123" t="s">
        <v>11</v>
      </c>
      <c r="K72" s="122" t="s">
        <v>444</v>
      </c>
    </row>
    <row r="73" spans="1:20" x14ac:dyDescent="0.2">
      <c r="A73" s="33"/>
      <c r="B73" s="124"/>
      <c r="C73" s="124"/>
      <c r="D73" s="120"/>
      <c r="E73" s="120"/>
      <c r="F73" s="122"/>
      <c r="G73" s="122"/>
      <c r="H73" s="123"/>
      <c r="I73" s="123"/>
      <c r="J73" s="123"/>
      <c r="K73" s="122"/>
    </row>
    <row r="74" spans="1:20" ht="15" x14ac:dyDescent="0.2">
      <c r="A74" s="33"/>
      <c r="B74" s="306" t="s">
        <v>270</v>
      </c>
      <c r="C74" s="306"/>
      <c r="D74" s="306"/>
      <c r="E74" s="134"/>
      <c r="F74" s="224" t="s">
        <v>271</v>
      </c>
      <c r="G74" s="224"/>
      <c r="H74" s="128">
        <v>13</v>
      </c>
      <c r="I74" s="128" t="s">
        <v>272</v>
      </c>
      <c r="J74" s="128" t="s">
        <v>13</v>
      </c>
      <c r="K74" s="135"/>
    </row>
    <row r="75" spans="1:20" x14ac:dyDescent="0.2">
      <c r="A75" s="33"/>
      <c r="B75" s="124"/>
      <c r="C75" s="124"/>
      <c r="D75" s="175"/>
      <c r="E75" s="175"/>
      <c r="F75" s="126"/>
      <c r="G75" s="126"/>
      <c r="H75" s="126"/>
      <c r="I75" s="126"/>
      <c r="J75" s="126"/>
      <c r="K75" s="130"/>
    </row>
    <row r="76" spans="1:20" ht="24" customHeight="1" x14ac:dyDescent="0.2">
      <c r="A76" s="33"/>
      <c r="B76" s="306" t="s">
        <v>273</v>
      </c>
      <c r="C76" s="306"/>
      <c r="D76" s="306"/>
      <c r="E76" s="175"/>
      <c r="F76" s="126" t="s">
        <v>274</v>
      </c>
      <c r="G76" s="126"/>
      <c r="H76" s="127"/>
      <c r="I76" s="128" t="s">
        <v>275</v>
      </c>
      <c r="J76" s="132" t="s">
        <v>6</v>
      </c>
      <c r="K76" s="130"/>
    </row>
    <row r="77" spans="1:20" s="52" customFormat="1" x14ac:dyDescent="0.2">
      <c r="B77" s="124"/>
      <c r="C77" s="124"/>
      <c r="D77" s="124"/>
      <c r="E77" s="129"/>
      <c r="F77" s="130"/>
      <c r="G77" s="130"/>
      <c r="H77" s="128"/>
      <c r="I77" s="128"/>
      <c r="J77" s="128"/>
      <c r="K77" s="130"/>
    </row>
    <row r="78" spans="1:20" s="52" customFormat="1" ht="14.25" x14ac:dyDescent="0.2">
      <c r="B78" s="306" t="s">
        <v>276</v>
      </c>
      <c r="C78" s="306"/>
      <c r="D78" s="306"/>
      <c r="E78" s="129"/>
      <c r="F78" s="290" t="s">
        <v>277</v>
      </c>
      <c r="G78" s="290"/>
      <c r="H78" s="128">
        <v>0.7</v>
      </c>
      <c r="I78" s="132" t="s">
        <v>5</v>
      </c>
      <c r="J78" s="128" t="s">
        <v>13</v>
      </c>
      <c r="K78" s="130"/>
    </row>
    <row r="79" spans="1:20" s="52" customFormat="1" x14ac:dyDescent="0.2">
      <c r="B79" s="124"/>
      <c r="C79" s="124"/>
      <c r="D79" s="124"/>
      <c r="E79" s="129"/>
      <c r="F79" s="131"/>
      <c r="G79" s="131"/>
      <c r="H79" s="128"/>
      <c r="I79" s="128"/>
      <c r="J79" s="128"/>
      <c r="K79" s="130"/>
    </row>
    <row r="80" spans="1:20" s="52" customFormat="1" ht="14.25" x14ac:dyDescent="0.2">
      <c r="B80" s="306" t="s">
        <v>278</v>
      </c>
      <c r="C80" s="306"/>
      <c r="D80" s="306"/>
      <c r="E80" s="129"/>
      <c r="F80" s="130" t="s">
        <v>279</v>
      </c>
      <c r="G80" s="130"/>
      <c r="H80" s="128">
        <v>0.01</v>
      </c>
      <c r="I80" s="132" t="s">
        <v>5</v>
      </c>
      <c r="J80" s="128" t="s">
        <v>13</v>
      </c>
      <c r="K80" s="229"/>
    </row>
    <row r="81" spans="1:124" s="52" customFormat="1" x14ac:dyDescent="0.2">
      <c r="B81" s="124"/>
      <c r="C81" s="124"/>
      <c r="D81" s="124"/>
      <c r="E81" s="129"/>
      <c r="F81" s="130"/>
      <c r="G81" s="130"/>
      <c r="H81" s="128"/>
      <c r="I81" s="128"/>
      <c r="J81" s="128"/>
      <c r="K81" s="229"/>
    </row>
    <row r="82" spans="1:124" s="53" customFormat="1" x14ac:dyDescent="0.2">
      <c r="A82" s="50"/>
      <c r="B82" s="129"/>
      <c r="C82" s="129"/>
      <c r="D82" s="129"/>
      <c r="E82" s="129"/>
      <c r="F82" s="126"/>
      <c r="G82" s="126"/>
      <c r="H82" s="126"/>
      <c r="I82" s="126"/>
      <c r="J82" s="126"/>
      <c r="K82" s="130"/>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row>
    <row r="83" spans="1:124" s="53" customFormat="1" ht="15" x14ac:dyDescent="0.2">
      <c r="A83" s="50"/>
      <c r="B83" s="113" t="s">
        <v>1</v>
      </c>
      <c r="C83" s="113"/>
      <c r="D83" s="113"/>
      <c r="E83" s="113"/>
      <c r="F83" s="133"/>
      <c r="G83" s="133"/>
      <c r="H83" s="133"/>
      <c r="I83" s="133"/>
      <c r="J83" s="133"/>
      <c r="K83" s="174"/>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row>
    <row r="84" spans="1:124" s="53" customFormat="1" x14ac:dyDescent="0.2">
      <c r="A84" s="50"/>
      <c r="B84" s="126"/>
      <c r="C84" s="126"/>
      <c r="D84" s="126"/>
      <c r="E84" s="126"/>
      <c r="F84" s="126"/>
      <c r="G84" s="126"/>
      <c r="H84" s="126"/>
      <c r="I84" s="126"/>
      <c r="J84" s="126"/>
      <c r="K84" s="130"/>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row>
    <row r="85" spans="1:124" s="53" customFormat="1" ht="15" x14ac:dyDescent="0.2">
      <c r="A85" s="50"/>
      <c r="B85" s="120" t="s">
        <v>2</v>
      </c>
      <c r="C85" s="120"/>
      <c r="D85" s="134"/>
      <c r="E85" s="134"/>
      <c r="F85" s="135" t="s">
        <v>4</v>
      </c>
      <c r="G85" s="135"/>
      <c r="H85" s="136" t="s">
        <v>7</v>
      </c>
      <c r="I85" s="136" t="s">
        <v>3</v>
      </c>
      <c r="J85" s="136" t="s">
        <v>11</v>
      </c>
      <c r="K85" s="122" t="s">
        <v>444</v>
      </c>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row>
    <row r="86" spans="1:124" s="53" customFormat="1" x14ac:dyDescent="0.2">
      <c r="A86" s="50"/>
      <c r="B86" s="137"/>
      <c r="C86" s="137"/>
      <c r="D86" s="137"/>
      <c r="E86" s="137"/>
      <c r="F86" s="137"/>
      <c r="G86" s="137"/>
      <c r="H86" s="137"/>
      <c r="I86" s="137"/>
      <c r="J86" s="137"/>
      <c r="K86" s="130"/>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row>
    <row r="87" spans="1:124" s="52" customFormat="1" ht="28.5" x14ac:dyDescent="0.2">
      <c r="A87" s="50"/>
      <c r="B87" s="306" t="s">
        <v>86</v>
      </c>
      <c r="C87" s="306"/>
      <c r="D87" s="306"/>
      <c r="E87" s="129"/>
      <c r="F87" s="129" t="s">
        <v>24</v>
      </c>
      <c r="G87" s="129"/>
      <c r="H87" s="199" t="str">
        <f>IF(Qa.i.&gt;0,Qtextile*Qa.i.*(1-Ffixation)+Qtextile*Qa.i.*Fresidual_liquor,"??")</f>
        <v>??</v>
      </c>
      <c r="I87" s="128" t="s">
        <v>22</v>
      </c>
      <c r="J87" s="128" t="s">
        <v>8</v>
      </c>
      <c r="K87" s="140" t="s">
        <v>280</v>
      </c>
    </row>
    <row r="88" spans="1:124" s="52" customFormat="1" x14ac:dyDescent="0.2">
      <c r="A88" s="50"/>
      <c r="B88" s="129"/>
      <c r="C88" s="129"/>
      <c r="D88" s="124"/>
      <c r="E88" s="129"/>
      <c r="F88" s="129"/>
      <c r="G88" s="129"/>
      <c r="H88" s="126"/>
      <c r="I88" s="128"/>
      <c r="J88" s="128"/>
      <c r="K88" s="140"/>
    </row>
    <row r="89" spans="1:124" s="52" customFormat="1" x14ac:dyDescent="0.2">
      <c r="A89" s="50"/>
      <c r="B89" s="124"/>
      <c r="C89" s="124"/>
      <c r="D89" s="124"/>
      <c r="E89" s="126"/>
      <c r="F89" s="175"/>
      <c r="G89" s="175"/>
      <c r="H89" s="126"/>
      <c r="I89" s="216"/>
      <c r="J89" s="216"/>
      <c r="K89" s="217"/>
    </row>
    <row r="90" spans="1:124" s="30" customFormat="1" x14ac:dyDescent="0.2">
      <c r="I90" s="40"/>
      <c r="J90" s="40"/>
      <c r="K90" s="31"/>
    </row>
    <row r="91" spans="1:124" s="30" customFormat="1" x14ac:dyDescent="0.2">
      <c r="B91" s="141" t="s">
        <v>12</v>
      </c>
      <c r="C91" s="141"/>
      <c r="D91" s="141"/>
      <c r="H91" s="143"/>
      <c r="I91" s="144"/>
      <c r="J91" s="40"/>
      <c r="K91" s="31"/>
    </row>
    <row r="92" spans="1:124" s="30" customFormat="1" x14ac:dyDescent="0.2">
      <c r="B92" s="141"/>
      <c r="C92" s="141"/>
      <c r="I92" s="145"/>
      <c r="J92" s="40"/>
      <c r="K92" s="31"/>
    </row>
    <row r="93" spans="1:124" s="30" customFormat="1" x14ac:dyDescent="0.2">
      <c r="B93" s="141"/>
      <c r="C93" s="141"/>
      <c r="I93" s="145"/>
      <c r="J93" s="40"/>
      <c r="K93" s="31"/>
    </row>
    <row r="94" spans="1:124" s="30" customFormat="1" x14ac:dyDescent="0.2">
      <c r="I94" s="145"/>
      <c r="J94" s="40"/>
      <c r="K94" s="31"/>
    </row>
    <row r="95" spans="1:124" s="30" customFormat="1" ht="18" x14ac:dyDescent="0.2">
      <c r="B95" s="101" t="s">
        <v>509</v>
      </c>
      <c r="C95" s="291"/>
      <c r="I95" s="145"/>
      <c r="J95" s="40"/>
      <c r="K95" s="31"/>
    </row>
    <row r="96" spans="1:124" s="30" customFormat="1" x14ac:dyDescent="0.2">
      <c r="B96" s="249"/>
      <c r="C96" s="249"/>
      <c r="I96" s="145"/>
      <c r="J96" s="40"/>
      <c r="K96" s="31"/>
    </row>
    <row r="97" spans="1:20" ht="15" x14ac:dyDescent="0.2">
      <c r="A97" s="33"/>
      <c r="B97" s="105" t="s">
        <v>510</v>
      </c>
      <c r="C97" s="146"/>
      <c r="D97" s="212"/>
      <c r="E97" s="103"/>
      <c r="F97" s="103"/>
      <c r="G97" s="103"/>
      <c r="H97" s="33"/>
      <c r="I97" s="33"/>
      <c r="J97" s="33"/>
      <c r="K97" s="33"/>
      <c r="L97" s="33"/>
      <c r="M97" s="33"/>
    </row>
    <row r="98" spans="1:20" ht="15" x14ac:dyDescent="0.2">
      <c r="A98" s="33"/>
      <c r="B98" s="104"/>
      <c r="C98" s="104"/>
      <c r="D98" s="212"/>
      <c r="E98" s="103"/>
      <c r="F98" s="103"/>
      <c r="G98" s="103"/>
      <c r="H98" s="33"/>
      <c r="I98" s="33"/>
      <c r="J98" s="33"/>
      <c r="K98" s="33"/>
      <c r="L98" s="33"/>
      <c r="M98" s="33"/>
    </row>
    <row r="99" spans="1:20" x14ac:dyDescent="0.2">
      <c r="A99" s="33"/>
      <c r="B99" s="106" t="s">
        <v>19</v>
      </c>
      <c r="C99" s="106"/>
      <c r="D99" s="106"/>
      <c r="E99" s="106"/>
      <c r="F99" s="35"/>
      <c r="G99" s="35"/>
      <c r="H99" s="35"/>
      <c r="I99" s="35"/>
      <c r="J99" s="35"/>
      <c r="K99" s="36"/>
    </row>
    <row r="100" spans="1:20" ht="14.25" x14ac:dyDescent="0.25">
      <c r="A100" s="33"/>
      <c r="B100" s="94" t="s">
        <v>502</v>
      </c>
      <c r="C100" s="94"/>
      <c r="D100" s="94"/>
      <c r="E100" s="94"/>
      <c r="F100" s="94"/>
      <c r="G100" s="94"/>
      <c r="H100" s="94"/>
      <c r="I100" s="94"/>
      <c r="J100" s="94"/>
      <c r="K100" s="94"/>
      <c r="L100" s="33"/>
      <c r="M100" s="33"/>
      <c r="N100" s="33"/>
      <c r="O100" s="33"/>
      <c r="P100" s="33"/>
      <c r="Q100" s="33"/>
      <c r="R100" s="33"/>
      <c r="S100" s="33"/>
      <c r="T100" s="33"/>
    </row>
    <row r="101" spans="1:20" ht="16.5" customHeight="1" x14ac:dyDescent="0.2">
      <c r="A101" s="33"/>
      <c r="B101" s="307" t="s">
        <v>503</v>
      </c>
      <c r="C101" s="307"/>
      <c r="D101" s="307"/>
      <c r="E101" s="307"/>
      <c r="F101" s="307"/>
      <c r="G101" s="307"/>
      <c r="H101" s="307"/>
      <c r="I101" s="307"/>
      <c r="J101" s="307"/>
      <c r="K101" s="307"/>
      <c r="L101" s="33"/>
      <c r="M101" s="33"/>
      <c r="N101" s="33"/>
      <c r="O101" s="33"/>
      <c r="P101" s="33"/>
      <c r="Q101" s="33"/>
      <c r="R101" s="33"/>
      <c r="S101" s="33"/>
      <c r="T101" s="33"/>
    </row>
    <row r="102" spans="1:20" ht="14.25" x14ac:dyDescent="0.25">
      <c r="A102" s="33"/>
      <c r="B102" s="94" t="s">
        <v>504</v>
      </c>
      <c r="C102" s="94"/>
      <c r="D102" s="94"/>
      <c r="E102" s="94"/>
      <c r="F102" s="94"/>
      <c r="G102" s="94"/>
      <c r="H102" s="94"/>
      <c r="I102" s="94"/>
      <c r="J102" s="94"/>
      <c r="K102" s="94"/>
      <c r="L102" s="33"/>
      <c r="M102" s="33"/>
      <c r="N102" s="33"/>
      <c r="O102" s="33"/>
      <c r="P102" s="33"/>
      <c r="Q102" s="33"/>
      <c r="R102" s="33"/>
      <c r="S102" s="33"/>
      <c r="T102" s="33"/>
    </row>
    <row r="103" spans="1:20" s="30" customFormat="1" ht="15" x14ac:dyDescent="0.2">
      <c r="A103" s="33"/>
      <c r="E103" s="110"/>
      <c r="F103" s="111"/>
      <c r="G103" s="111"/>
      <c r="H103" s="112"/>
      <c r="I103" s="112"/>
      <c r="J103" s="112"/>
      <c r="K103" s="33"/>
      <c r="L103" s="33"/>
      <c r="M103" s="33"/>
      <c r="N103" s="33"/>
      <c r="O103" s="33"/>
    </row>
    <row r="104" spans="1:20" ht="15" x14ac:dyDescent="0.2">
      <c r="A104" s="33"/>
      <c r="B104" s="113" t="s">
        <v>0</v>
      </c>
      <c r="C104" s="113"/>
      <c r="D104" s="113"/>
      <c r="E104" s="113"/>
      <c r="F104" s="115"/>
      <c r="G104" s="115"/>
      <c r="H104" s="115"/>
      <c r="I104" s="115"/>
      <c r="J104" s="115"/>
      <c r="K104" s="116"/>
    </row>
    <row r="105" spans="1:20" x14ac:dyDescent="0.2">
      <c r="A105" s="33"/>
      <c r="B105" s="117"/>
      <c r="C105" s="117"/>
      <c r="D105" s="117"/>
      <c r="E105" s="117"/>
      <c r="F105" s="117"/>
      <c r="G105" s="117"/>
      <c r="H105" s="117"/>
      <c r="I105" s="117"/>
      <c r="J105" s="117"/>
      <c r="K105" s="119"/>
    </row>
    <row r="106" spans="1:20" ht="15" x14ac:dyDescent="0.2">
      <c r="A106" s="33"/>
      <c r="B106" s="120" t="s">
        <v>2</v>
      </c>
      <c r="C106" s="120"/>
      <c r="D106" s="120"/>
      <c r="E106" s="120"/>
      <c r="F106" s="122" t="s">
        <v>4</v>
      </c>
      <c r="G106" s="122"/>
      <c r="H106" s="123" t="s">
        <v>7</v>
      </c>
      <c r="I106" s="123" t="s">
        <v>3</v>
      </c>
      <c r="J106" s="123" t="s">
        <v>11</v>
      </c>
      <c r="K106" s="122" t="s">
        <v>444</v>
      </c>
    </row>
    <row r="107" spans="1:20" x14ac:dyDescent="0.2">
      <c r="A107" s="33"/>
      <c r="B107" s="125"/>
      <c r="C107" s="125"/>
      <c r="D107" s="125"/>
      <c r="E107" s="125"/>
      <c r="F107" s="117"/>
      <c r="G107" s="117"/>
      <c r="H107" s="117"/>
      <c r="I107" s="117"/>
      <c r="J107" s="117"/>
      <c r="K107" s="119"/>
    </row>
    <row r="108" spans="1:20" x14ac:dyDescent="0.2">
      <c r="A108" s="33"/>
      <c r="B108" s="306" t="s">
        <v>281</v>
      </c>
      <c r="C108" s="306"/>
      <c r="D108" s="306"/>
      <c r="E108" s="134"/>
      <c r="F108" s="224" t="s">
        <v>282</v>
      </c>
      <c r="G108" s="224"/>
      <c r="H108" s="128">
        <v>10000</v>
      </c>
      <c r="I108" s="132" t="s">
        <v>283</v>
      </c>
      <c r="J108" s="132" t="s">
        <v>13</v>
      </c>
      <c r="K108" s="135"/>
    </row>
    <row r="109" spans="1:20" x14ac:dyDescent="0.2">
      <c r="A109" s="33"/>
      <c r="B109" s="124"/>
      <c r="C109" s="124"/>
      <c r="D109" s="175"/>
      <c r="E109" s="175"/>
      <c r="F109" s="126"/>
      <c r="G109" s="126"/>
      <c r="H109" s="126"/>
      <c r="I109" s="126"/>
      <c r="J109" s="126"/>
      <c r="K109" s="130"/>
    </row>
    <row r="110" spans="1:20" ht="14.25" x14ac:dyDescent="0.2">
      <c r="A110" s="33"/>
      <c r="B110" s="306" t="s">
        <v>214</v>
      </c>
      <c r="C110" s="306"/>
      <c r="D110" s="306"/>
      <c r="E110" s="175"/>
      <c r="F110" s="126" t="s">
        <v>82</v>
      </c>
      <c r="G110" s="126"/>
      <c r="H110" s="128">
        <v>0.2</v>
      </c>
      <c r="I110" s="132" t="s">
        <v>5</v>
      </c>
      <c r="J110" s="132" t="s">
        <v>13</v>
      </c>
      <c r="K110" s="130"/>
    </row>
    <row r="111" spans="1:20" s="52" customFormat="1" x14ac:dyDescent="0.2">
      <c r="B111" s="124"/>
      <c r="C111" s="124"/>
      <c r="D111" s="124"/>
      <c r="E111" s="129"/>
      <c r="F111" s="130"/>
      <c r="G111" s="130"/>
      <c r="H111" s="128"/>
      <c r="I111" s="128"/>
      <c r="J111" s="128"/>
      <c r="K111" s="130"/>
    </row>
    <row r="112" spans="1:20" s="52" customFormat="1" ht="26.25" customHeight="1" x14ac:dyDescent="0.2">
      <c r="B112" s="306" t="s">
        <v>331</v>
      </c>
      <c r="C112" s="306"/>
      <c r="D112" s="306"/>
      <c r="E112" s="129"/>
      <c r="F112" s="126" t="s">
        <v>284</v>
      </c>
      <c r="G112" s="126"/>
      <c r="H112" s="127"/>
      <c r="I112" s="132" t="s">
        <v>285</v>
      </c>
      <c r="J112" s="128" t="s">
        <v>6</v>
      </c>
      <c r="K112" s="130"/>
    </row>
    <row r="113" spans="1:188" s="52" customFormat="1" ht="13.5" thickBot="1" x14ac:dyDescent="0.25">
      <c r="B113" s="124"/>
      <c r="C113" s="124"/>
      <c r="D113" s="124"/>
      <c r="E113" s="129"/>
      <c r="F113" s="131"/>
      <c r="G113" s="131"/>
      <c r="H113" s="128"/>
      <c r="I113" s="128"/>
      <c r="J113" s="128"/>
      <c r="K113" s="130"/>
    </row>
    <row r="114" spans="1:188" s="52" customFormat="1" ht="39.75" thickTop="1" thickBot="1" x14ac:dyDescent="0.25">
      <c r="B114" s="129" t="s">
        <v>286</v>
      </c>
      <c r="C114" s="129"/>
      <c r="D114" s="148" t="s">
        <v>290</v>
      </c>
      <c r="E114" s="129"/>
      <c r="F114" s="131" t="s">
        <v>287</v>
      </c>
      <c r="G114" s="131"/>
      <c r="H114" s="203" t="str">
        <f>INDEX('Pick-lists &amp; Defaults'!C91:C96,MATCH('PT19-factory-treated textiles'!D114,Garments,0))</f>
        <v>??</v>
      </c>
      <c r="I114" s="132" t="s">
        <v>288</v>
      </c>
      <c r="J114" s="128" t="s">
        <v>45</v>
      </c>
      <c r="K114" s="130" t="s">
        <v>297</v>
      </c>
    </row>
    <row r="115" spans="1:188" s="52" customFormat="1" ht="13.5" thickTop="1" x14ac:dyDescent="0.2">
      <c r="B115" s="124"/>
      <c r="C115" s="124"/>
      <c r="D115" s="124"/>
      <c r="E115" s="129"/>
      <c r="F115" s="130"/>
      <c r="G115" s="130"/>
      <c r="H115" s="128"/>
      <c r="I115" s="128"/>
      <c r="J115" s="128"/>
      <c r="K115" s="229"/>
    </row>
    <row r="116" spans="1:188" s="52" customFormat="1" ht="14.25" x14ac:dyDescent="0.2">
      <c r="B116" s="306" t="s">
        <v>298</v>
      </c>
      <c r="C116" s="306"/>
      <c r="D116" s="306"/>
      <c r="E116" s="129"/>
      <c r="F116" s="130" t="s">
        <v>299</v>
      </c>
      <c r="G116" s="130"/>
      <c r="H116" s="128">
        <v>0.01</v>
      </c>
      <c r="I116" s="128" t="s">
        <v>5</v>
      </c>
      <c r="J116" s="128" t="s">
        <v>45</v>
      </c>
      <c r="K116" s="130" t="s">
        <v>300</v>
      </c>
    </row>
    <row r="117" spans="1:188" s="50" customFormat="1" x14ac:dyDescent="0.2">
      <c r="B117" s="124"/>
      <c r="C117" s="124"/>
      <c r="D117" s="124"/>
      <c r="E117" s="129"/>
      <c r="F117" s="130"/>
      <c r="G117" s="130"/>
      <c r="H117" s="128"/>
      <c r="I117" s="128"/>
      <c r="J117" s="128"/>
      <c r="K117" s="130"/>
    </row>
    <row r="118" spans="1:188" s="50" customFormat="1" ht="14.25" x14ac:dyDescent="0.2">
      <c r="B118" s="306" t="s">
        <v>301</v>
      </c>
      <c r="C118" s="306"/>
      <c r="D118" s="306"/>
      <c r="E118" s="129"/>
      <c r="F118" s="130" t="s">
        <v>302</v>
      </c>
      <c r="G118" s="130"/>
      <c r="H118" s="128">
        <v>0.5</v>
      </c>
      <c r="I118" s="128" t="s">
        <v>5</v>
      </c>
      <c r="J118" s="128" t="s">
        <v>13</v>
      </c>
      <c r="K118" s="229"/>
    </row>
    <row r="119" spans="1:188" s="50" customFormat="1" x14ac:dyDescent="0.2">
      <c r="B119" s="124"/>
      <c r="C119" s="124"/>
      <c r="D119" s="124"/>
      <c r="E119" s="129"/>
      <c r="F119" s="130"/>
      <c r="G119" s="130"/>
      <c r="H119" s="128"/>
      <c r="I119" s="128"/>
      <c r="J119" s="128"/>
      <c r="K119" s="130"/>
    </row>
    <row r="120" spans="1:188" s="52" customFormat="1" x14ac:dyDescent="0.2">
      <c r="B120" s="131"/>
      <c r="C120" s="131"/>
      <c r="D120" s="131"/>
      <c r="E120" s="131"/>
      <c r="F120" s="131"/>
      <c r="G120" s="131"/>
      <c r="H120" s="131"/>
      <c r="I120" s="131"/>
      <c r="J120" s="131"/>
      <c r="K120" s="130"/>
    </row>
    <row r="121" spans="1:188" s="53" customFormat="1" ht="15" x14ac:dyDescent="0.2">
      <c r="A121" s="50"/>
      <c r="B121" s="113" t="s">
        <v>1</v>
      </c>
      <c r="C121" s="113"/>
      <c r="D121" s="113"/>
      <c r="E121" s="113"/>
      <c r="F121" s="133"/>
      <c r="G121" s="133"/>
      <c r="H121" s="133"/>
      <c r="I121" s="133"/>
      <c r="J121" s="133"/>
      <c r="K121" s="174"/>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row>
    <row r="122" spans="1:188" s="53" customFormat="1" x14ac:dyDescent="0.2">
      <c r="A122" s="50"/>
      <c r="B122" s="126"/>
      <c r="C122" s="126"/>
      <c r="D122" s="126"/>
      <c r="E122" s="126"/>
      <c r="F122" s="126"/>
      <c r="G122" s="126"/>
      <c r="H122" s="126"/>
      <c r="I122" s="126"/>
      <c r="J122" s="126"/>
      <c r="K122" s="130"/>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row>
    <row r="123" spans="1:188" s="53" customFormat="1" ht="15" x14ac:dyDescent="0.2">
      <c r="A123" s="50"/>
      <c r="B123" s="134" t="s">
        <v>2</v>
      </c>
      <c r="C123" s="134"/>
      <c r="D123" s="134"/>
      <c r="E123" s="134"/>
      <c r="F123" s="135" t="s">
        <v>4</v>
      </c>
      <c r="G123" s="135"/>
      <c r="H123" s="136" t="s">
        <v>7</v>
      </c>
      <c r="I123" s="136" t="s">
        <v>3</v>
      </c>
      <c r="J123" s="136" t="s">
        <v>11</v>
      </c>
      <c r="K123" s="122" t="s">
        <v>444</v>
      </c>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row>
    <row r="124" spans="1:188" s="53" customFormat="1" x14ac:dyDescent="0.2">
      <c r="A124" s="50"/>
      <c r="B124" s="137"/>
      <c r="C124" s="137"/>
      <c r="D124" s="137"/>
      <c r="E124" s="137"/>
      <c r="F124" s="137"/>
      <c r="G124" s="137"/>
      <c r="H124" s="137"/>
      <c r="I124" s="137"/>
      <c r="J124" s="137"/>
      <c r="K124" s="130"/>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row>
    <row r="125" spans="1:188" s="53" customFormat="1" ht="33" customHeight="1" x14ac:dyDescent="0.2">
      <c r="A125" s="50"/>
      <c r="B125" s="306" t="s">
        <v>86</v>
      </c>
      <c r="C125" s="306"/>
      <c r="D125" s="306"/>
      <c r="E125" s="129"/>
      <c r="F125" s="129" t="s">
        <v>24</v>
      </c>
      <c r="G125" s="129"/>
      <c r="H125" s="199" t="str">
        <f>IF(AND(Qa.i._garment&gt;0,NOT(AREAgarment="??")), Nlocal*Qa.i._garment*AREAgarment*Finh*Fwater*Fpenetr*0.000001,"??")</f>
        <v>??</v>
      </c>
      <c r="I125" s="118" t="s">
        <v>22</v>
      </c>
      <c r="J125" s="118" t="s">
        <v>8</v>
      </c>
      <c r="K125" s="124" t="s">
        <v>303</v>
      </c>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row>
    <row r="126" spans="1:188" s="53" customFormat="1" x14ac:dyDescent="0.2">
      <c r="A126" s="50"/>
      <c r="B126" s="124"/>
      <c r="C126" s="124"/>
      <c r="D126" s="124"/>
      <c r="E126" s="129"/>
      <c r="F126" s="129"/>
      <c r="G126" s="129"/>
      <c r="H126" s="129"/>
      <c r="I126" s="118"/>
      <c r="J126" s="118"/>
      <c r="K126" s="124"/>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c r="GE126" s="52"/>
      <c r="GF126" s="52"/>
    </row>
    <row r="127" spans="1:188" s="52" customFormat="1" x14ac:dyDescent="0.2">
      <c r="A127" s="50"/>
      <c r="B127" s="306"/>
      <c r="C127" s="306"/>
      <c r="D127" s="306"/>
      <c r="E127" s="124"/>
      <c r="F127" s="129"/>
      <c r="G127" s="129"/>
      <c r="H127" s="129"/>
      <c r="I127" s="129"/>
      <c r="J127" s="129"/>
      <c r="K127" s="232"/>
    </row>
    <row r="128" spans="1:188" s="30" customFormat="1" x14ac:dyDescent="0.2">
      <c r="I128" s="40"/>
      <c r="J128" s="40"/>
    </row>
    <row r="129" spans="1:20" s="30" customFormat="1" x14ac:dyDescent="0.2">
      <c r="B129" s="141" t="s">
        <v>12</v>
      </c>
      <c r="C129" s="141"/>
      <c r="D129" s="141"/>
      <c r="H129" s="143"/>
      <c r="I129" s="144"/>
      <c r="J129" s="40"/>
      <c r="K129" s="31"/>
    </row>
    <row r="130" spans="1:20" s="30" customFormat="1" x14ac:dyDescent="0.2">
      <c r="F130" s="31"/>
      <c r="G130" s="31"/>
    </row>
    <row r="131" spans="1:20" s="30" customFormat="1" x14ac:dyDescent="0.2">
      <c r="F131" s="31"/>
      <c r="G131" s="31"/>
    </row>
    <row r="132" spans="1:20" ht="15" x14ac:dyDescent="0.2">
      <c r="A132" s="33"/>
      <c r="B132" s="105" t="s">
        <v>511</v>
      </c>
      <c r="C132" s="146"/>
      <c r="D132" s="212"/>
      <c r="E132" s="103"/>
      <c r="F132" s="103"/>
      <c r="G132" s="103"/>
      <c r="H132" s="33"/>
      <c r="I132" s="33"/>
      <c r="J132" s="33"/>
      <c r="K132" s="33"/>
      <c r="L132" s="33"/>
      <c r="M132" s="33"/>
    </row>
    <row r="133" spans="1:20" ht="15" x14ac:dyDescent="0.2">
      <c r="A133" s="33"/>
      <c r="B133" s="104"/>
      <c r="C133" s="104"/>
      <c r="D133" s="212"/>
      <c r="E133" s="103"/>
      <c r="F133" s="103"/>
      <c r="G133" s="103"/>
      <c r="H133" s="33"/>
      <c r="I133" s="33"/>
      <c r="J133" s="33"/>
      <c r="K133" s="33"/>
      <c r="L133" s="33"/>
      <c r="M133" s="33"/>
    </row>
    <row r="134" spans="1:20" x14ac:dyDescent="0.2">
      <c r="A134" s="33"/>
      <c r="B134" s="106" t="s">
        <v>19</v>
      </c>
      <c r="C134" s="219"/>
      <c r="D134" s="219"/>
      <c r="E134" s="219"/>
      <c r="F134" s="33"/>
      <c r="G134" s="33"/>
      <c r="H134" s="33"/>
      <c r="I134" s="33"/>
      <c r="J134" s="33"/>
      <c r="K134" s="34"/>
    </row>
    <row r="135" spans="1:20" ht="14.25" x14ac:dyDescent="0.25">
      <c r="A135" s="33"/>
      <c r="B135" s="94" t="s">
        <v>505</v>
      </c>
      <c r="C135" s="221"/>
      <c r="D135" s="221"/>
      <c r="E135" s="221"/>
      <c r="F135" s="157"/>
      <c r="G135" s="157"/>
      <c r="H135" s="157"/>
      <c r="I135" s="157"/>
      <c r="J135" s="157"/>
      <c r="K135" s="157"/>
      <c r="L135" s="33"/>
      <c r="M135" s="33"/>
      <c r="N135" s="33"/>
      <c r="O135" s="33"/>
      <c r="P135" s="33"/>
      <c r="Q135" s="33"/>
      <c r="R135" s="33"/>
      <c r="S135" s="33"/>
      <c r="T135" s="33"/>
    </row>
    <row r="136" spans="1:20" ht="33.75" customHeight="1" x14ac:dyDescent="0.2">
      <c r="A136" s="33"/>
      <c r="B136" s="307" t="s">
        <v>506</v>
      </c>
      <c r="C136" s="307"/>
      <c r="D136" s="307"/>
      <c r="E136" s="307"/>
      <c r="F136" s="307"/>
      <c r="G136" s="307"/>
      <c r="H136" s="307"/>
      <c r="I136" s="307"/>
      <c r="J136" s="307"/>
      <c r="K136" s="307"/>
      <c r="L136" s="33"/>
      <c r="M136" s="33"/>
      <c r="N136" s="33"/>
      <c r="O136" s="33"/>
      <c r="P136" s="33"/>
      <c r="Q136" s="33"/>
      <c r="R136" s="33"/>
      <c r="S136" s="33"/>
      <c r="T136" s="33"/>
    </row>
    <row r="137" spans="1:20" s="30" customFormat="1" ht="15" x14ac:dyDescent="0.2">
      <c r="A137" s="33"/>
      <c r="E137" s="110"/>
      <c r="F137" s="111"/>
      <c r="G137" s="111"/>
      <c r="H137" s="112"/>
      <c r="I137" s="112"/>
      <c r="J137" s="112"/>
      <c r="K137" s="33"/>
      <c r="L137" s="33"/>
      <c r="M137" s="33"/>
      <c r="N137" s="33"/>
      <c r="O137" s="33"/>
    </row>
    <row r="138" spans="1:20" ht="15" x14ac:dyDescent="0.2">
      <c r="A138" s="33"/>
      <c r="B138" s="113" t="s">
        <v>0</v>
      </c>
      <c r="C138" s="113"/>
      <c r="D138" s="113"/>
      <c r="E138" s="113"/>
      <c r="F138" s="115"/>
      <c r="G138" s="115"/>
      <c r="H138" s="115"/>
      <c r="I138" s="115"/>
      <c r="J138" s="115"/>
      <c r="K138" s="116"/>
    </row>
    <row r="139" spans="1:20" x14ac:dyDescent="0.2">
      <c r="A139" s="33"/>
      <c r="B139" s="117"/>
      <c r="C139" s="117"/>
      <c r="D139" s="117"/>
      <c r="E139" s="117"/>
      <c r="F139" s="117"/>
      <c r="G139" s="117"/>
      <c r="H139" s="117"/>
      <c r="I139" s="117"/>
      <c r="J139" s="117"/>
      <c r="K139" s="119"/>
    </row>
    <row r="140" spans="1:20" ht="15" x14ac:dyDescent="0.2">
      <c r="A140" s="33"/>
      <c r="B140" s="120" t="s">
        <v>2</v>
      </c>
      <c r="C140" s="120"/>
      <c r="D140" s="120"/>
      <c r="E140" s="120"/>
      <c r="F140" s="122" t="s">
        <v>4</v>
      </c>
      <c r="G140" s="122"/>
      <c r="H140" s="123" t="s">
        <v>7</v>
      </c>
      <c r="I140" s="123" t="s">
        <v>3</v>
      </c>
      <c r="J140" s="123" t="s">
        <v>11</v>
      </c>
      <c r="K140" s="122" t="s">
        <v>444</v>
      </c>
    </row>
    <row r="141" spans="1:20" x14ac:dyDescent="0.2">
      <c r="A141" s="33"/>
      <c r="B141" s="125"/>
      <c r="C141" s="125"/>
      <c r="D141" s="125"/>
      <c r="E141" s="125"/>
      <c r="F141" s="117"/>
      <c r="G141" s="117"/>
      <c r="H141" s="117"/>
      <c r="I141" s="117"/>
      <c r="J141" s="117"/>
      <c r="K141" s="119"/>
    </row>
    <row r="142" spans="1:20" ht="15" x14ac:dyDescent="0.2">
      <c r="A142" s="33"/>
      <c r="B142" s="306" t="s">
        <v>305</v>
      </c>
      <c r="C142" s="306"/>
      <c r="D142" s="306"/>
      <c r="E142" s="125"/>
      <c r="F142" s="126" t="s">
        <v>304</v>
      </c>
      <c r="G142" s="126"/>
      <c r="H142" s="127"/>
      <c r="I142" s="132" t="s">
        <v>306</v>
      </c>
      <c r="J142" s="149" t="s">
        <v>6</v>
      </c>
      <c r="K142" s="292"/>
    </row>
    <row r="143" spans="1:20" x14ac:dyDescent="0.2">
      <c r="A143" s="33"/>
      <c r="B143" s="306"/>
      <c r="C143" s="306"/>
      <c r="D143" s="306"/>
      <c r="E143" s="125"/>
      <c r="F143" s="117"/>
      <c r="G143" s="117"/>
      <c r="H143" s="117"/>
      <c r="I143" s="117"/>
      <c r="J143" s="117"/>
      <c r="K143" s="119"/>
    </row>
    <row r="144" spans="1:20" ht="15" x14ac:dyDescent="0.2">
      <c r="A144" s="33"/>
      <c r="B144" s="306" t="s">
        <v>307</v>
      </c>
      <c r="C144" s="306"/>
      <c r="D144" s="306"/>
      <c r="E144" s="134"/>
      <c r="F144" s="131" t="s">
        <v>308</v>
      </c>
      <c r="G144" s="131"/>
      <c r="H144" s="128">
        <v>48</v>
      </c>
      <c r="I144" s="132" t="s">
        <v>309</v>
      </c>
      <c r="J144" s="132" t="s">
        <v>13</v>
      </c>
      <c r="K144" s="135"/>
    </row>
    <row r="145" spans="1:11" x14ac:dyDescent="0.2">
      <c r="A145" s="33"/>
      <c r="B145" s="124"/>
      <c r="C145" s="124"/>
      <c r="D145" s="175"/>
      <c r="E145" s="175"/>
      <c r="F145" s="126"/>
      <c r="G145" s="126"/>
      <c r="H145" s="126"/>
      <c r="I145" s="126"/>
      <c r="J145" s="126"/>
      <c r="K145" s="130"/>
    </row>
    <row r="146" spans="1:11" ht="14.25" x14ac:dyDescent="0.2">
      <c r="A146" s="33"/>
      <c r="B146" s="306" t="s">
        <v>310</v>
      </c>
      <c r="C146" s="306"/>
      <c r="D146" s="306"/>
      <c r="E146" s="175"/>
      <c r="F146" s="126" t="s">
        <v>311</v>
      </c>
      <c r="G146" s="126"/>
      <c r="H146" s="128">
        <v>120</v>
      </c>
      <c r="I146" s="132" t="s">
        <v>10</v>
      </c>
      <c r="J146" s="132" t="s">
        <v>13</v>
      </c>
      <c r="K146" s="130"/>
    </row>
    <row r="147" spans="1:11" s="52" customFormat="1" x14ac:dyDescent="0.2">
      <c r="B147" s="124"/>
      <c r="C147" s="124"/>
      <c r="D147" s="124"/>
      <c r="E147" s="129"/>
      <c r="F147" s="130"/>
      <c r="G147" s="130"/>
      <c r="H147" s="128"/>
      <c r="I147" s="128"/>
      <c r="J147" s="128"/>
      <c r="K147" s="130"/>
    </row>
    <row r="148" spans="1:11" s="52" customFormat="1" ht="14.25" x14ac:dyDescent="0.2">
      <c r="B148" s="306" t="s">
        <v>64</v>
      </c>
      <c r="C148" s="306"/>
      <c r="D148" s="306"/>
      <c r="E148" s="129"/>
      <c r="F148" s="131" t="s">
        <v>312</v>
      </c>
      <c r="G148" s="131"/>
      <c r="H148" s="128">
        <v>120</v>
      </c>
      <c r="I148" s="132" t="s">
        <v>5</v>
      </c>
      <c r="J148" s="132" t="s">
        <v>13</v>
      </c>
      <c r="K148" s="130"/>
    </row>
    <row r="149" spans="1:11" s="52" customFormat="1" x14ac:dyDescent="0.2">
      <c r="B149" s="124"/>
      <c r="C149" s="124"/>
      <c r="D149" s="124"/>
      <c r="E149" s="129"/>
      <c r="F149" s="131"/>
      <c r="G149" s="131"/>
      <c r="H149" s="128"/>
      <c r="I149" s="132"/>
      <c r="J149" s="132"/>
      <c r="K149" s="130"/>
    </row>
    <row r="150" spans="1:11" s="52" customFormat="1" ht="14.25" x14ac:dyDescent="0.2">
      <c r="B150" s="306" t="s">
        <v>326</v>
      </c>
      <c r="C150" s="306"/>
      <c r="D150" s="306"/>
      <c r="E150" s="129"/>
      <c r="F150" s="131" t="s">
        <v>65</v>
      </c>
      <c r="G150" s="131"/>
      <c r="H150" s="128">
        <v>1</v>
      </c>
      <c r="I150" s="132" t="s">
        <v>10</v>
      </c>
      <c r="J150" s="132" t="s">
        <v>13</v>
      </c>
      <c r="K150" s="130"/>
    </row>
    <row r="151" spans="1:11" s="52" customFormat="1" x14ac:dyDescent="0.2">
      <c r="B151" s="124"/>
      <c r="C151" s="124"/>
      <c r="D151" s="124"/>
      <c r="E151" s="129"/>
      <c r="F151" s="131"/>
      <c r="G151" s="131"/>
      <c r="H151" s="128"/>
      <c r="I151" s="128"/>
      <c r="J151" s="128"/>
      <c r="K151" s="130"/>
    </row>
    <row r="152" spans="1:11" s="52" customFormat="1" ht="45.75" customHeight="1" x14ac:dyDescent="0.2">
      <c r="B152" s="306" t="s">
        <v>329</v>
      </c>
      <c r="C152" s="306"/>
      <c r="D152" s="306"/>
      <c r="E152" s="129"/>
      <c r="F152" s="131" t="s">
        <v>327</v>
      </c>
      <c r="G152" s="131"/>
      <c r="H152" s="127"/>
      <c r="I152" s="132" t="s">
        <v>306</v>
      </c>
      <c r="J152" s="128" t="s">
        <v>33</v>
      </c>
      <c r="K152" s="119"/>
    </row>
    <row r="153" spans="1:11" s="52" customFormat="1" x14ac:dyDescent="0.2">
      <c r="B153" s="124"/>
      <c r="C153" s="124"/>
      <c r="D153" s="124"/>
      <c r="E153" s="129"/>
      <c r="F153" s="130"/>
      <c r="G153" s="130"/>
      <c r="H153" s="128"/>
      <c r="I153" s="128"/>
      <c r="J153" s="128"/>
      <c r="K153" s="229"/>
    </row>
    <row r="154" spans="1:11" s="52" customFormat="1" ht="15" x14ac:dyDescent="0.2">
      <c r="B154" s="306" t="s">
        <v>313</v>
      </c>
      <c r="C154" s="306"/>
      <c r="D154" s="306"/>
      <c r="E154" s="129"/>
      <c r="F154" s="130" t="s">
        <v>60</v>
      </c>
      <c r="G154" s="130"/>
      <c r="H154" s="127"/>
      <c r="I154" s="132" t="s">
        <v>314</v>
      </c>
      <c r="J154" s="149" t="s">
        <v>6</v>
      </c>
      <c r="K154" s="130"/>
    </row>
    <row r="155" spans="1:11" s="50" customFormat="1" x14ac:dyDescent="0.2">
      <c r="B155" s="124"/>
      <c r="C155" s="124"/>
      <c r="D155" s="124"/>
      <c r="E155" s="129"/>
      <c r="F155" s="130"/>
      <c r="G155" s="130"/>
      <c r="H155" s="128"/>
      <c r="I155" s="128"/>
      <c r="J155" s="128"/>
      <c r="K155" s="130"/>
    </row>
    <row r="156" spans="1:11" s="50" customFormat="1" ht="15" x14ac:dyDescent="0.2">
      <c r="B156" s="306" t="s">
        <v>315</v>
      </c>
      <c r="C156" s="306"/>
      <c r="D156" s="306"/>
      <c r="E156" s="129"/>
      <c r="F156" s="130" t="s">
        <v>53</v>
      </c>
      <c r="G156" s="130"/>
      <c r="H156" s="128">
        <v>0.9</v>
      </c>
      <c r="I156" s="128" t="s">
        <v>54</v>
      </c>
      <c r="J156" s="128" t="s">
        <v>13</v>
      </c>
      <c r="K156" s="130"/>
    </row>
    <row r="157" spans="1:11" s="50" customFormat="1" x14ac:dyDescent="0.2">
      <c r="B157" s="124"/>
      <c r="C157" s="124"/>
      <c r="D157" s="124"/>
      <c r="E157" s="129"/>
      <c r="F157" s="130"/>
      <c r="G157" s="130"/>
      <c r="H157" s="128"/>
      <c r="I157" s="128"/>
      <c r="J157" s="128"/>
      <c r="K157" s="229"/>
    </row>
    <row r="158" spans="1:11" s="50" customFormat="1" ht="15" x14ac:dyDescent="0.2">
      <c r="B158" s="306" t="s">
        <v>56</v>
      </c>
      <c r="C158" s="306"/>
      <c r="D158" s="306"/>
      <c r="E158" s="129"/>
      <c r="F158" s="130" t="s">
        <v>316</v>
      </c>
      <c r="G158" s="130"/>
      <c r="H158" s="128">
        <v>1700</v>
      </c>
      <c r="I158" s="128" t="s">
        <v>57</v>
      </c>
      <c r="J158" s="128" t="s">
        <v>13</v>
      </c>
      <c r="K158" s="229"/>
    </row>
    <row r="159" spans="1:11" s="50" customFormat="1" x14ac:dyDescent="0.2">
      <c r="B159" s="124"/>
      <c r="C159" s="124"/>
      <c r="D159" s="124"/>
      <c r="E159" s="129"/>
      <c r="F159" s="130"/>
      <c r="G159" s="130"/>
      <c r="H159" s="128"/>
      <c r="I159" s="128"/>
      <c r="J159" s="128"/>
      <c r="K159" s="130"/>
    </row>
    <row r="160" spans="1:11" s="52" customFormat="1" x14ac:dyDescent="0.2">
      <c r="B160" s="131"/>
      <c r="C160" s="131"/>
      <c r="D160" s="131"/>
      <c r="E160" s="131"/>
      <c r="F160" s="131"/>
      <c r="G160" s="131"/>
      <c r="H160" s="131"/>
      <c r="I160" s="131"/>
      <c r="J160" s="131"/>
      <c r="K160" s="130"/>
    </row>
    <row r="161" spans="1:188" s="53" customFormat="1" ht="15" x14ac:dyDescent="0.2">
      <c r="A161" s="50"/>
      <c r="B161" s="113" t="s">
        <v>1</v>
      </c>
      <c r="C161" s="113"/>
      <c r="D161" s="113"/>
      <c r="E161" s="113"/>
      <c r="F161" s="133"/>
      <c r="G161" s="133"/>
      <c r="H161" s="133"/>
      <c r="I161" s="133"/>
      <c r="J161" s="133"/>
      <c r="K161" s="174"/>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row>
    <row r="162" spans="1:188" s="53" customFormat="1" x14ac:dyDescent="0.2">
      <c r="A162" s="50"/>
      <c r="B162" s="126"/>
      <c r="C162" s="126"/>
      <c r="D162" s="126"/>
      <c r="E162" s="126"/>
      <c r="F162" s="126"/>
      <c r="G162" s="126"/>
      <c r="H162" s="126"/>
      <c r="I162" s="126"/>
      <c r="J162" s="126"/>
      <c r="K162" s="130"/>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row>
    <row r="163" spans="1:188" s="53" customFormat="1" ht="15" x14ac:dyDescent="0.2">
      <c r="A163" s="50"/>
      <c r="B163" s="134" t="s">
        <v>2</v>
      </c>
      <c r="C163" s="134"/>
      <c r="D163" s="134"/>
      <c r="E163" s="134"/>
      <c r="F163" s="135" t="s">
        <v>4</v>
      </c>
      <c r="G163" s="135"/>
      <c r="H163" s="136" t="s">
        <v>7</v>
      </c>
      <c r="I163" s="136" t="s">
        <v>3</v>
      </c>
      <c r="J163" s="136" t="s">
        <v>11</v>
      </c>
      <c r="K163" s="122" t="s">
        <v>444</v>
      </c>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row>
    <row r="164" spans="1:188" s="53" customFormat="1" x14ac:dyDescent="0.2">
      <c r="A164" s="50"/>
      <c r="B164" s="137"/>
      <c r="C164" s="137"/>
      <c r="D164" s="137"/>
      <c r="E164" s="137"/>
      <c r="F164" s="137"/>
      <c r="G164" s="137"/>
      <c r="H164" s="137"/>
      <c r="I164" s="137"/>
      <c r="J164" s="137"/>
      <c r="K164" s="130"/>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row>
    <row r="165" spans="1:188" s="53" customFormat="1" ht="28.5" customHeight="1" x14ac:dyDescent="0.2">
      <c r="A165" s="50"/>
      <c r="B165" s="306" t="s">
        <v>319</v>
      </c>
      <c r="C165" s="306"/>
      <c r="D165" s="306"/>
      <c r="E165" s="129"/>
      <c r="F165" s="129" t="s">
        <v>320</v>
      </c>
      <c r="G165" s="129"/>
      <c r="H165" s="199" t="str">
        <f>IF(Qleach_camping&gt;0,Qleach_camping*AREAtent/TIMEcamping,"??")</f>
        <v>??</v>
      </c>
      <c r="I165" s="118" t="s">
        <v>317</v>
      </c>
      <c r="J165" s="118" t="s">
        <v>8</v>
      </c>
      <c r="K165" s="293" t="s">
        <v>328</v>
      </c>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row>
    <row r="166" spans="1:188" s="53" customFormat="1" x14ac:dyDescent="0.2">
      <c r="A166" s="50"/>
      <c r="B166" s="124"/>
      <c r="C166" s="124"/>
      <c r="D166" s="124"/>
      <c r="E166" s="129"/>
      <c r="F166" s="129"/>
      <c r="G166" s="129"/>
      <c r="H166" s="129"/>
      <c r="I166" s="118"/>
      <c r="J166" s="118"/>
      <c r="K166" s="124"/>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row>
    <row r="167" spans="1:188" s="53" customFormat="1" ht="30" customHeight="1" x14ac:dyDescent="0.2">
      <c r="A167" s="50"/>
      <c r="B167" s="306" t="s">
        <v>318</v>
      </c>
      <c r="C167" s="306"/>
      <c r="D167" s="306"/>
      <c r="E167" s="129"/>
      <c r="F167" s="129" t="s">
        <v>321</v>
      </c>
      <c r="G167" s="129"/>
      <c r="H167" s="199" t="str">
        <f>IF(NOT(Esoil_leach_camping="??"),Esoil_leach_camping*TIMEcamping/(Vsoil*RHOsoil),"??")</f>
        <v>??</v>
      </c>
      <c r="I167" s="118" t="s">
        <v>71</v>
      </c>
      <c r="J167" s="118" t="s">
        <v>8</v>
      </c>
      <c r="K167" s="124" t="s">
        <v>322</v>
      </c>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row>
    <row r="168" spans="1:188" s="53" customFormat="1" x14ac:dyDescent="0.2">
      <c r="A168" s="50"/>
      <c r="B168" s="124"/>
      <c r="C168" s="124"/>
      <c r="D168" s="124"/>
      <c r="E168" s="129"/>
      <c r="F168" s="129"/>
      <c r="G168" s="129"/>
      <c r="H168" s="129"/>
      <c r="I168" s="131"/>
      <c r="J168" s="131"/>
      <c r="K168" s="124"/>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row>
    <row r="169" spans="1:188" s="53" customFormat="1" ht="50.25" customHeight="1" x14ac:dyDescent="0.2">
      <c r="A169" s="50"/>
      <c r="B169" s="306" t="s">
        <v>323</v>
      </c>
      <c r="C169" s="306"/>
      <c r="D169" s="306"/>
      <c r="E169" s="129"/>
      <c r="F169" s="129" t="s">
        <v>324</v>
      </c>
      <c r="G169" s="129"/>
      <c r="H169" s="199" t="str">
        <f>IF(kdegsoil="","??",IF(AND(ISNUMBER(Esoil_leach_camping),kdegsoil&gt;0),(Esoil_leach_camping*Temission_1d/(Vsoil*RHOsoil))*((1-(EXP(-kdegsoil*Temission_1d))^Nemission_120d)/(1-EXP(-kdegsoil*Temission_1d))),Clocal_soil_camping))</f>
        <v>??</v>
      </c>
      <c r="I169" s="118" t="s">
        <v>71</v>
      </c>
      <c r="J169" s="118" t="s">
        <v>8</v>
      </c>
      <c r="K169" s="124" t="s">
        <v>325</v>
      </c>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c r="EB169" s="52"/>
      <c r="EC169" s="52"/>
      <c r="ED169" s="52"/>
      <c r="EE169" s="52"/>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row>
    <row r="170" spans="1:188" s="53" customFormat="1" x14ac:dyDescent="0.2">
      <c r="A170" s="50"/>
      <c r="B170" s="124"/>
      <c r="C170" s="124"/>
      <c r="D170" s="124"/>
      <c r="E170" s="129"/>
      <c r="F170" s="129"/>
      <c r="G170" s="129"/>
      <c r="H170" s="129"/>
      <c r="I170" s="118"/>
      <c r="J170" s="118"/>
      <c r="K170" s="124"/>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row>
    <row r="171" spans="1:188" s="52" customFormat="1" x14ac:dyDescent="0.2">
      <c r="A171" s="50"/>
      <c r="B171" s="306"/>
      <c r="C171" s="306"/>
      <c r="D171" s="306"/>
      <c r="E171" s="124"/>
      <c r="F171" s="129"/>
      <c r="G171" s="129"/>
      <c r="H171" s="129"/>
      <c r="I171" s="129"/>
      <c r="J171" s="129"/>
      <c r="K171" s="232"/>
    </row>
    <row r="172" spans="1:188" s="30" customFormat="1" x14ac:dyDescent="0.2">
      <c r="I172" s="40"/>
      <c r="J172" s="40"/>
    </row>
    <row r="173" spans="1:188" s="30" customFormat="1" x14ac:dyDescent="0.2">
      <c r="B173" s="141" t="s">
        <v>12</v>
      </c>
      <c r="I173" s="40"/>
      <c r="J173" s="40"/>
    </row>
    <row r="174" spans="1:188" s="30" customFormat="1" x14ac:dyDescent="0.2">
      <c r="B174" s="141" t="s">
        <v>330</v>
      </c>
      <c r="C174" s="141"/>
      <c r="D174" s="141"/>
      <c r="H174" s="143"/>
      <c r="I174" s="144"/>
      <c r="J174" s="40"/>
      <c r="K174" s="31"/>
    </row>
    <row r="175" spans="1:188" s="30" customFormat="1" x14ac:dyDescent="0.2">
      <c r="F175" s="31"/>
      <c r="G175" s="31"/>
    </row>
    <row r="176" spans="1:188" s="30" customFormat="1" x14ac:dyDescent="0.2">
      <c r="F176" s="31"/>
      <c r="G176" s="31"/>
    </row>
    <row r="177" spans="6:7" s="30" customFormat="1" x14ac:dyDescent="0.2">
      <c r="F177" s="31"/>
      <c r="G177" s="31"/>
    </row>
    <row r="178" spans="6:7" s="30" customFormat="1" x14ac:dyDescent="0.2">
      <c r="F178" s="31"/>
      <c r="G178" s="31"/>
    </row>
    <row r="179" spans="6:7" s="30" customFormat="1" x14ac:dyDescent="0.2">
      <c r="F179" s="31"/>
      <c r="G179" s="31"/>
    </row>
    <row r="180" spans="6:7" s="30" customFormat="1" x14ac:dyDescent="0.2">
      <c r="F180" s="31"/>
      <c r="G180" s="31"/>
    </row>
    <row r="181" spans="6:7" s="30" customFormat="1" x14ac:dyDescent="0.2">
      <c r="F181" s="31"/>
      <c r="G181" s="31"/>
    </row>
    <row r="182" spans="6:7" s="30" customFormat="1" x14ac:dyDescent="0.2">
      <c r="F182" s="31"/>
      <c r="G182" s="31"/>
    </row>
    <row r="183" spans="6:7" s="30" customFormat="1" x14ac:dyDescent="0.2">
      <c r="F183" s="31"/>
      <c r="G183" s="31"/>
    </row>
    <row r="184" spans="6:7" s="30" customFormat="1" x14ac:dyDescent="0.2">
      <c r="F184" s="31"/>
      <c r="G184" s="31"/>
    </row>
    <row r="185" spans="6:7" s="30" customFormat="1" x14ac:dyDescent="0.2">
      <c r="F185" s="31"/>
      <c r="G185" s="31"/>
    </row>
    <row r="186" spans="6:7" s="30" customFormat="1" x14ac:dyDescent="0.2">
      <c r="F186" s="31"/>
      <c r="G186" s="31"/>
    </row>
    <row r="187" spans="6:7" s="30" customFormat="1" x14ac:dyDescent="0.2">
      <c r="F187" s="31"/>
      <c r="G187" s="31"/>
    </row>
    <row r="188" spans="6:7" s="30" customFormat="1" x14ac:dyDescent="0.2">
      <c r="F188" s="31"/>
      <c r="G188" s="31"/>
    </row>
    <row r="189" spans="6:7" s="30" customFormat="1" x14ac:dyDescent="0.2">
      <c r="F189" s="31"/>
      <c r="G189" s="31"/>
    </row>
    <row r="190" spans="6:7" s="30" customFormat="1" x14ac:dyDescent="0.2">
      <c r="F190" s="31"/>
      <c r="G190" s="31"/>
    </row>
    <row r="191" spans="6:7" s="30" customFormat="1" x14ac:dyDescent="0.2">
      <c r="F191" s="31"/>
      <c r="G191" s="31"/>
    </row>
    <row r="192" spans="6:7" s="30" customFormat="1" x14ac:dyDescent="0.2">
      <c r="F192" s="31"/>
      <c r="G192" s="31"/>
    </row>
    <row r="193" spans="6:7" s="30" customFormat="1" x14ac:dyDescent="0.2">
      <c r="F193" s="31"/>
      <c r="G193" s="31"/>
    </row>
    <row r="194" spans="6:7" s="30" customFormat="1" x14ac:dyDescent="0.2">
      <c r="F194" s="31"/>
      <c r="G194" s="31"/>
    </row>
    <row r="195" spans="6:7" s="30" customFormat="1" x14ac:dyDescent="0.2">
      <c r="F195" s="31"/>
      <c r="G195" s="31"/>
    </row>
    <row r="196" spans="6:7" s="30" customFormat="1" x14ac:dyDescent="0.2">
      <c r="F196" s="31"/>
      <c r="G196" s="31"/>
    </row>
    <row r="197" spans="6:7" s="30" customFormat="1" x14ac:dyDescent="0.2">
      <c r="F197" s="31"/>
      <c r="G197" s="31"/>
    </row>
    <row r="198" spans="6:7" s="30" customFormat="1" x14ac:dyDescent="0.2">
      <c r="F198" s="31"/>
      <c r="G198" s="31"/>
    </row>
    <row r="199" spans="6:7" s="30" customFormat="1" x14ac:dyDescent="0.2">
      <c r="F199" s="31"/>
      <c r="G199" s="31"/>
    </row>
    <row r="200" spans="6:7" s="30" customFormat="1" x14ac:dyDescent="0.2">
      <c r="F200" s="31"/>
      <c r="G200" s="31"/>
    </row>
    <row r="201" spans="6:7" s="30" customFormat="1" x14ac:dyDescent="0.2">
      <c r="F201" s="31"/>
      <c r="G201" s="31"/>
    </row>
    <row r="202" spans="6:7" s="30" customFormat="1" x14ac:dyDescent="0.2">
      <c r="F202" s="31"/>
      <c r="G202" s="31"/>
    </row>
    <row r="203" spans="6:7" s="30" customFormat="1" x14ac:dyDescent="0.2">
      <c r="F203" s="31"/>
      <c r="G203" s="31"/>
    </row>
    <row r="204" spans="6:7" s="30" customFormat="1" x14ac:dyDescent="0.2">
      <c r="F204" s="31"/>
      <c r="G204" s="31"/>
    </row>
    <row r="205" spans="6:7" s="30" customFormat="1" x14ac:dyDescent="0.2">
      <c r="F205" s="31"/>
      <c r="G205" s="31"/>
    </row>
    <row r="206" spans="6:7" s="30" customFormat="1" x14ac:dyDescent="0.2">
      <c r="F206" s="31"/>
      <c r="G206" s="31"/>
    </row>
    <row r="207" spans="6:7" s="30" customFormat="1" x14ac:dyDescent="0.2">
      <c r="F207" s="31"/>
      <c r="G207" s="31"/>
    </row>
    <row r="208" spans="6:7" s="30" customFormat="1" x14ac:dyDescent="0.2">
      <c r="F208" s="31"/>
      <c r="G208" s="31"/>
    </row>
    <row r="209" spans="6:7" s="30" customFormat="1" x14ac:dyDescent="0.2">
      <c r="F209" s="31"/>
      <c r="G209" s="31"/>
    </row>
    <row r="210" spans="6:7" s="30" customFormat="1" x14ac:dyDescent="0.2">
      <c r="F210" s="31"/>
      <c r="G210" s="31"/>
    </row>
    <row r="211" spans="6:7" s="30" customFormat="1" x14ac:dyDescent="0.2">
      <c r="F211" s="31"/>
      <c r="G211" s="31"/>
    </row>
    <row r="212" spans="6:7" s="30" customFormat="1" x14ac:dyDescent="0.2">
      <c r="F212" s="31"/>
      <c r="G212" s="31"/>
    </row>
    <row r="213" spans="6:7" s="30" customFormat="1" x14ac:dyDescent="0.2">
      <c r="F213" s="31"/>
      <c r="G213" s="31"/>
    </row>
    <row r="214" spans="6:7" s="30" customFormat="1" x14ac:dyDescent="0.2">
      <c r="F214" s="31"/>
      <c r="G214" s="31"/>
    </row>
    <row r="215" spans="6:7" s="30" customFormat="1" x14ac:dyDescent="0.2">
      <c r="F215" s="31"/>
      <c r="G215" s="31"/>
    </row>
    <row r="216" spans="6:7" s="30" customFormat="1" x14ac:dyDescent="0.2">
      <c r="F216" s="31"/>
      <c r="G216" s="31"/>
    </row>
    <row r="217" spans="6:7" s="30" customFormat="1" x14ac:dyDescent="0.2">
      <c r="F217" s="31"/>
      <c r="G217" s="31"/>
    </row>
    <row r="218" spans="6:7" s="30" customFormat="1" x14ac:dyDescent="0.2">
      <c r="F218" s="31"/>
      <c r="G218" s="31"/>
    </row>
    <row r="219" spans="6:7" s="30" customFormat="1" x14ac:dyDescent="0.2">
      <c r="F219" s="31"/>
      <c r="G219" s="31"/>
    </row>
    <row r="220" spans="6:7" s="30" customFormat="1" x14ac:dyDescent="0.2">
      <c r="F220" s="31"/>
      <c r="G220" s="31"/>
    </row>
    <row r="221" spans="6:7" s="30" customFormat="1" x14ac:dyDescent="0.2">
      <c r="F221" s="31"/>
      <c r="G221" s="31"/>
    </row>
    <row r="222" spans="6:7" s="30" customFormat="1" x14ac:dyDescent="0.2">
      <c r="F222" s="31"/>
      <c r="G222" s="31"/>
    </row>
    <row r="223" spans="6:7" s="30" customFormat="1" x14ac:dyDescent="0.2">
      <c r="F223" s="31"/>
      <c r="G223" s="31"/>
    </row>
    <row r="224" spans="6:7" s="30" customFormat="1" x14ac:dyDescent="0.2">
      <c r="F224" s="31"/>
      <c r="G224" s="31"/>
    </row>
    <row r="225" spans="6:7" s="30" customFormat="1" x14ac:dyDescent="0.2">
      <c r="F225" s="31"/>
      <c r="G225" s="31"/>
    </row>
    <row r="226" spans="6:7" s="30" customFormat="1" x14ac:dyDescent="0.2">
      <c r="F226" s="31"/>
      <c r="G226" s="31"/>
    </row>
    <row r="227" spans="6:7" s="30" customFormat="1" x14ac:dyDescent="0.2">
      <c r="F227" s="31"/>
      <c r="G227" s="31"/>
    </row>
    <row r="228" spans="6:7" s="30" customFormat="1" x14ac:dyDescent="0.2">
      <c r="F228" s="31"/>
      <c r="G228" s="31"/>
    </row>
    <row r="229" spans="6:7" s="30" customFormat="1" x14ac:dyDescent="0.2">
      <c r="F229" s="31"/>
      <c r="G229" s="31"/>
    </row>
    <row r="230" spans="6:7" s="30" customFormat="1" x14ac:dyDescent="0.2">
      <c r="F230" s="31"/>
      <c r="G230" s="31"/>
    </row>
    <row r="231" spans="6:7" s="30" customFormat="1" x14ac:dyDescent="0.2">
      <c r="F231" s="31"/>
      <c r="G231" s="31"/>
    </row>
    <row r="232" spans="6:7" s="30" customFormat="1" x14ac:dyDescent="0.2">
      <c r="F232" s="31"/>
      <c r="G232" s="31"/>
    </row>
    <row r="233" spans="6:7" s="30" customFormat="1" x14ac:dyDescent="0.2">
      <c r="F233" s="31"/>
      <c r="G233" s="31"/>
    </row>
    <row r="234" spans="6:7" s="30" customFormat="1" x14ac:dyDescent="0.2">
      <c r="F234" s="31"/>
      <c r="G234" s="31"/>
    </row>
    <row r="235" spans="6:7" s="30" customFormat="1" x14ac:dyDescent="0.2">
      <c r="F235" s="31"/>
      <c r="G235" s="31"/>
    </row>
    <row r="236" spans="6:7" s="30" customFormat="1" x14ac:dyDescent="0.2">
      <c r="F236" s="31"/>
      <c r="G236" s="31"/>
    </row>
    <row r="237" spans="6:7" s="30" customFormat="1" x14ac:dyDescent="0.2">
      <c r="F237" s="31"/>
      <c r="G237" s="31"/>
    </row>
    <row r="238" spans="6:7" s="30" customFormat="1" x14ac:dyDescent="0.2">
      <c r="F238" s="31"/>
      <c r="G238" s="31"/>
    </row>
    <row r="239" spans="6:7" s="30" customFormat="1" x14ac:dyDescent="0.2">
      <c r="F239" s="31"/>
      <c r="G239" s="31"/>
    </row>
    <row r="240" spans="6:7" s="30" customFormat="1" x14ac:dyDescent="0.2">
      <c r="F240" s="31"/>
      <c r="G240" s="31"/>
    </row>
    <row r="241" spans="6:7" s="30" customFormat="1" x14ac:dyDescent="0.2">
      <c r="F241" s="31"/>
      <c r="G241" s="31"/>
    </row>
    <row r="242" spans="6:7" s="30" customFormat="1" x14ac:dyDescent="0.2">
      <c r="F242" s="31"/>
      <c r="G242" s="31"/>
    </row>
    <row r="243" spans="6:7" s="30" customFormat="1" x14ac:dyDescent="0.2">
      <c r="F243" s="31"/>
      <c r="G243" s="31"/>
    </row>
    <row r="244" spans="6:7" s="30" customFormat="1" x14ac:dyDescent="0.2">
      <c r="F244" s="31"/>
      <c r="G244" s="31"/>
    </row>
    <row r="245" spans="6:7" s="30" customFormat="1" x14ac:dyDescent="0.2">
      <c r="F245" s="31"/>
      <c r="G245" s="31"/>
    </row>
    <row r="246" spans="6:7" s="30" customFormat="1" x14ac:dyDescent="0.2">
      <c r="F246" s="31"/>
      <c r="G246" s="31"/>
    </row>
    <row r="247" spans="6:7" s="30" customFormat="1" x14ac:dyDescent="0.2">
      <c r="F247" s="31"/>
      <c r="G247" s="31"/>
    </row>
    <row r="248" spans="6:7" s="30" customFormat="1" x14ac:dyDescent="0.2">
      <c r="F248" s="31"/>
      <c r="G248" s="31"/>
    </row>
    <row r="249" spans="6:7" s="30" customFormat="1" x14ac:dyDescent="0.2">
      <c r="F249" s="31"/>
      <c r="G249" s="31"/>
    </row>
    <row r="250" spans="6:7" s="30" customFormat="1" x14ac:dyDescent="0.2">
      <c r="F250" s="31"/>
      <c r="G250" s="31"/>
    </row>
    <row r="251" spans="6:7" s="30" customFormat="1" x14ac:dyDescent="0.2">
      <c r="F251" s="31"/>
      <c r="G251" s="31"/>
    </row>
    <row r="252" spans="6:7" s="30" customFormat="1" x14ac:dyDescent="0.2">
      <c r="F252" s="31"/>
      <c r="G252" s="31"/>
    </row>
    <row r="253" spans="6:7" s="30" customFormat="1" x14ac:dyDescent="0.2">
      <c r="F253" s="31"/>
      <c r="G253" s="31"/>
    </row>
    <row r="254" spans="6:7" s="30" customFormat="1" x14ac:dyDescent="0.2">
      <c r="F254" s="31"/>
      <c r="G254" s="31"/>
    </row>
    <row r="255" spans="6:7" s="30" customFormat="1" x14ac:dyDescent="0.2">
      <c r="F255" s="31"/>
      <c r="G255" s="31"/>
    </row>
    <row r="256" spans="6:7" s="30" customFormat="1" x14ac:dyDescent="0.2">
      <c r="F256" s="31"/>
      <c r="G256" s="31"/>
    </row>
    <row r="257" spans="6:7" s="30" customFormat="1" x14ac:dyDescent="0.2">
      <c r="F257" s="31"/>
      <c r="G257" s="31"/>
    </row>
    <row r="258" spans="6:7" s="30" customFormat="1" x14ac:dyDescent="0.2">
      <c r="F258" s="31"/>
      <c r="G258" s="31"/>
    </row>
    <row r="259" spans="6:7" s="30" customFormat="1" x14ac:dyDescent="0.2">
      <c r="F259" s="31"/>
      <c r="G259" s="31"/>
    </row>
    <row r="260" spans="6:7" s="30" customFormat="1" x14ac:dyDescent="0.2">
      <c r="F260" s="31"/>
      <c r="G260" s="31"/>
    </row>
    <row r="261" spans="6:7" s="30" customFormat="1" x14ac:dyDescent="0.2">
      <c r="F261" s="31"/>
      <c r="G261" s="31"/>
    </row>
    <row r="262" spans="6:7" s="30" customFormat="1" x14ac:dyDescent="0.2">
      <c r="F262" s="31"/>
      <c r="G262" s="31"/>
    </row>
    <row r="263" spans="6:7" s="30" customFormat="1" x14ac:dyDescent="0.2">
      <c r="F263" s="31"/>
      <c r="G263" s="31"/>
    </row>
    <row r="264" spans="6:7" s="30" customFormat="1" x14ac:dyDescent="0.2">
      <c r="F264" s="31"/>
      <c r="G264" s="31"/>
    </row>
    <row r="265" spans="6:7" s="30" customFormat="1" x14ac:dyDescent="0.2">
      <c r="F265" s="31"/>
      <c r="G265" s="31"/>
    </row>
    <row r="266" spans="6:7" s="30" customFormat="1" x14ac:dyDescent="0.2">
      <c r="F266" s="31"/>
      <c r="G266" s="31"/>
    </row>
    <row r="267" spans="6:7" s="30" customFormat="1" x14ac:dyDescent="0.2">
      <c r="F267" s="31"/>
      <c r="G267" s="31"/>
    </row>
    <row r="268" spans="6:7" s="30" customFormat="1" x14ac:dyDescent="0.2">
      <c r="F268" s="31"/>
      <c r="G268" s="31"/>
    </row>
    <row r="269" spans="6:7" s="30" customFormat="1" x14ac:dyDescent="0.2">
      <c r="F269" s="31"/>
      <c r="G269" s="31"/>
    </row>
    <row r="270" spans="6:7" s="30" customFormat="1" x14ac:dyDescent="0.2">
      <c r="F270" s="31"/>
      <c r="G270" s="31"/>
    </row>
    <row r="271" spans="6:7" s="30" customFormat="1" x14ac:dyDescent="0.2">
      <c r="F271" s="31"/>
      <c r="G271" s="31"/>
    </row>
    <row r="272" spans="6:7" s="30" customFormat="1" x14ac:dyDescent="0.2">
      <c r="F272" s="31"/>
      <c r="G272" s="31"/>
    </row>
    <row r="273" spans="6:7" s="30" customFormat="1" x14ac:dyDescent="0.2">
      <c r="F273" s="31"/>
      <c r="G273" s="31"/>
    </row>
    <row r="274" spans="6:7" s="30" customFormat="1" x14ac:dyDescent="0.2">
      <c r="F274" s="31"/>
      <c r="G274" s="31"/>
    </row>
    <row r="275" spans="6:7" s="30" customFormat="1" x14ac:dyDescent="0.2">
      <c r="F275" s="31"/>
      <c r="G275" s="31"/>
    </row>
    <row r="276" spans="6:7" s="30" customFormat="1" x14ac:dyDescent="0.2">
      <c r="F276" s="31"/>
      <c r="G276" s="31"/>
    </row>
    <row r="277" spans="6:7" s="30" customFormat="1" x14ac:dyDescent="0.2">
      <c r="F277" s="31"/>
      <c r="G277" s="31"/>
    </row>
  </sheetData>
  <sheetProtection password="CDAE" sheet="1" objects="1" scenarios="1" formatCells="0" formatColumns="0" formatRows="0"/>
  <mergeCells count="39">
    <mergeCell ref="B87:D87"/>
    <mergeCell ref="B68:K68"/>
    <mergeCell ref="B76:D76"/>
    <mergeCell ref="B78:D78"/>
    <mergeCell ref="B171:D171"/>
    <mergeCell ref="B142:D142"/>
    <mergeCell ref="B143:D143"/>
    <mergeCell ref="B152:D152"/>
    <mergeCell ref="B165:D165"/>
    <mergeCell ref="B167:D167"/>
    <mergeCell ref="B169:D169"/>
    <mergeCell ref="B158:D158"/>
    <mergeCell ref="B154:D154"/>
    <mergeCell ref="B150:D150"/>
    <mergeCell ref="B156:D156"/>
    <mergeCell ref="B108:D108"/>
    <mergeCell ref="B144:D144"/>
    <mergeCell ref="B146:D146"/>
    <mergeCell ref="B148:D148"/>
    <mergeCell ref="B101:K101"/>
    <mergeCell ref="B110:D110"/>
    <mergeCell ref="B112:D112"/>
    <mergeCell ref="B116:D116"/>
    <mergeCell ref="B125:D125"/>
    <mergeCell ref="B127:D127"/>
    <mergeCell ref="B118:D118"/>
    <mergeCell ref="B136:K136"/>
    <mergeCell ref="B18:K18"/>
    <mergeCell ref="B80:D80"/>
    <mergeCell ref="B74:D74"/>
    <mergeCell ref="B26:K26"/>
    <mergeCell ref="B27:K27"/>
    <mergeCell ref="B37:D37"/>
    <mergeCell ref="B39:D39"/>
    <mergeCell ref="B48:D48"/>
    <mergeCell ref="B55:D55"/>
    <mergeCell ref="B41:D41"/>
    <mergeCell ref="B35:D35"/>
    <mergeCell ref="B33:D33"/>
  </mergeCells>
  <dataValidations count="1">
    <dataValidation type="list" allowBlank="1" showInputMessage="1" showErrorMessage="1" sqref="D114">
      <formula1>Garments</formula1>
    </dataValidation>
  </dataValidations>
  <hyperlinks>
    <hyperlink ref="B9:I9" location="'PT19-factory-treated textiles'!Emissions_during_industrial_application_of_the_repellent_to_textiles_fibres__ESD_§_3.4.4.1__p.58" display="Emissions during industrial application of the repellent to textiles/fibres (ESD § 3.4.4.1, p.58)"/>
    <hyperlink ref="B10:I10" location="'PT19-factory-treated textiles'!A__Tonnage_based_approach__ESD_Table_3_23__p.59" display="      A) Tonnage-based approach (ESD Table 3-23, p.59)"/>
    <hyperlink ref="B11:I11" location="'PT19-factory-treated textiles'!B__Consumption_based_approach__ESD_Table_3_24__p.60" display="      B) Consumption-based approach (ESD Table 3-24, p.60)"/>
    <hyperlink ref="B12:I12" location="'PT19-factory-treated textiles'!Emissions_during_the_service_life_of_repellent_factory_treated_textiles__ESD_§_3.4.4.2__p.60" display="Emissions during the service life of repellent factory-treated textiles (ESD § 3.4.4.2, p.60)"/>
    <hyperlink ref="B13:I13" location="'PT19-factory-treated textiles'!A__Emissions_due_to_washing_of_factory_treated_garments_and_gear__ESD_Table_3_25__p.61" display="      A) Emissions due to washing of factory-treated garments and gear (ESD Table 3-25, p.61)"/>
    <hyperlink ref="B14:I14" location="'PT19-factory-treated textiles'!B__Emissions_during_the_service_life_of_tents__ESD_Table_3_26__p.63" display="      B) Emissions during the service life of tents (ESD Table 3-26, p.63)"/>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96"/>
  <sheetViews>
    <sheetView showGridLines="0" zoomScale="90" zoomScaleNormal="90" workbookViewId="0"/>
  </sheetViews>
  <sheetFormatPr defaultColWidth="8.75" defaultRowHeight="12.75" x14ac:dyDescent="0.2"/>
  <cols>
    <col min="1" max="1" width="1.625" customWidth="1"/>
    <col min="2" max="2" width="37.875" customWidth="1"/>
    <col min="3" max="3" width="29" customWidth="1"/>
    <col min="4" max="4" width="20.75" customWidth="1"/>
    <col min="5" max="5" width="17" bestFit="1" customWidth="1"/>
    <col min="6" max="6" width="16.75" bestFit="1" customWidth="1"/>
    <col min="7" max="7" width="17.375" bestFit="1" customWidth="1"/>
    <col min="8" max="8" width="32.125" customWidth="1"/>
    <col min="9" max="9" width="19.375" customWidth="1"/>
    <col min="10" max="10" width="14.125" customWidth="1"/>
    <col min="11" max="11" width="13.125" customWidth="1"/>
    <col min="12" max="12" width="16.125" customWidth="1"/>
    <col min="13" max="13" width="20.375" customWidth="1"/>
    <col min="14" max="14" width="10.625" customWidth="1"/>
    <col min="15" max="15" width="11.25" customWidth="1"/>
  </cols>
  <sheetData>
    <row r="2" spans="2:4" ht="18" x14ac:dyDescent="0.25">
      <c r="B2" s="22" t="s">
        <v>358</v>
      </c>
      <c r="C2" s="24"/>
    </row>
    <row r="4" spans="2:4" x14ac:dyDescent="0.2">
      <c r="B4" t="s">
        <v>348</v>
      </c>
    </row>
    <row r="5" spans="2:4" x14ac:dyDescent="0.2">
      <c r="B5" s="3" t="s">
        <v>341</v>
      </c>
      <c r="C5" s="10" t="s">
        <v>342</v>
      </c>
      <c r="D5" s="15"/>
    </row>
    <row r="6" spans="2:4" x14ac:dyDescent="0.2">
      <c r="B6" s="2" t="s">
        <v>340</v>
      </c>
      <c r="C6" s="11" t="s">
        <v>15</v>
      </c>
      <c r="D6" s="16"/>
    </row>
    <row r="7" spans="2:4" x14ac:dyDescent="0.2">
      <c r="B7" s="1" t="s">
        <v>343</v>
      </c>
      <c r="C7" s="11">
        <v>1</v>
      </c>
      <c r="D7" s="16"/>
    </row>
    <row r="8" spans="2:4" x14ac:dyDescent="0.2">
      <c r="B8" s="1" t="s">
        <v>344</v>
      </c>
      <c r="C8" s="11">
        <v>2</v>
      </c>
      <c r="D8" s="16"/>
    </row>
    <row r="9" spans="2:4" x14ac:dyDescent="0.2">
      <c r="B9" s="1" t="s">
        <v>345</v>
      </c>
      <c r="C9" s="11">
        <v>3</v>
      </c>
      <c r="D9" s="16"/>
    </row>
    <row r="10" spans="2:4" x14ac:dyDescent="0.2">
      <c r="B10" s="1" t="s">
        <v>346</v>
      </c>
      <c r="C10" s="11">
        <v>4</v>
      </c>
    </row>
    <row r="11" spans="2:4" x14ac:dyDescent="0.2">
      <c r="B11" s="1" t="s">
        <v>347</v>
      </c>
      <c r="C11" s="11">
        <v>1</v>
      </c>
    </row>
    <row r="13" spans="2:4" x14ac:dyDescent="0.2">
      <c r="B13" t="s">
        <v>433</v>
      </c>
    </row>
    <row r="14" spans="2:4" x14ac:dyDescent="0.2">
      <c r="B14" s="3" t="s">
        <v>388</v>
      </c>
      <c r="C14" s="10" t="s">
        <v>292</v>
      </c>
      <c r="D14" s="15"/>
    </row>
    <row r="15" spans="2:4" x14ac:dyDescent="0.2">
      <c r="B15" s="2" t="s">
        <v>389</v>
      </c>
      <c r="C15" s="11" t="s">
        <v>15</v>
      </c>
      <c r="D15" s="16"/>
    </row>
    <row r="16" spans="2:4" x14ac:dyDescent="0.2">
      <c r="B16" s="1" t="s">
        <v>352</v>
      </c>
      <c r="C16" s="11">
        <v>10660</v>
      </c>
    </row>
    <row r="17" spans="2:4" x14ac:dyDescent="0.2">
      <c r="B17" s="1" t="s">
        <v>390</v>
      </c>
      <c r="C17" s="11">
        <v>16600</v>
      </c>
    </row>
    <row r="18" spans="2:4" x14ac:dyDescent="0.2">
      <c r="B18" s="13" t="s">
        <v>291</v>
      </c>
      <c r="C18" s="11">
        <v>8778</v>
      </c>
    </row>
    <row r="19" spans="2:4" x14ac:dyDescent="0.2">
      <c r="B19" s="1" t="s">
        <v>294</v>
      </c>
      <c r="C19" s="11">
        <v>5863</v>
      </c>
    </row>
    <row r="20" spans="2:4" x14ac:dyDescent="0.2">
      <c r="B20" s="1" t="s">
        <v>295</v>
      </c>
      <c r="C20" s="11">
        <v>3197</v>
      </c>
    </row>
    <row r="21" spans="2:4" x14ac:dyDescent="0.2">
      <c r="B21" s="1" t="s">
        <v>296</v>
      </c>
      <c r="C21" s="11">
        <v>17838</v>
      </c>
    </row>
    <row r="22" spans="2:4" x14ac:dyDescent="0.2">
      <c r="B22" s="17"/>
      <c r="C22" s="14"/>
    </row>
    <row r="23" spans="2:4" x14ac:dyDescent="0.2">
      <c r="B23" t="s">
        <v>404</v>
      </c>
    </row>
    <row r="24" spans="2:4" x14ac:dyDescent="0.2">
      <c r="B24" s="3" t="s">
        <v>351</v>
      </c>
      <c r="C24" s="10" t="s">
        <v>292</v>
      </c>
      <c r="D24" s="15"/>
    </row>
    <row r="25" spans="2:4" x14ac:dyDescent="0.2">
      <c r="B25" s="2" t="s">
        <v>366</v>
      </c>
      <c r="C25" s="11" t="s">
        <v>15</v>
      </c>
      <c r="D25" s="16"/>
    </row>
    <row r="26" spans="2:4" x14ac:dyDescent="0.2">
      <c r="B26" s="1" t="s">
        <v>352</v>
      </c>
      <c r="C26" s="11">
        <v>10660</v>
      </c>
    </row>
    <row r="27" spans="2:4" x14ac:dyDescent="0.2">
      <c r="B27" s="1" t="s">
        <v>390</v>
      </c>
      <c r="C27" s="11">
        <v>16600</v>
      </c>
    </row>
    <row r="28" spans="2:4" x14ac:dyDescent="0.2">
      <c r="B28" s="17"/>
      <c r="C28" s="14"/>
    </row>
    <row r="29" spans="2:4" x14ac:dyDescent="0.2">
      <c r="B29" t="s">
        <v>359</v>
      </c>
    </row>
    <row r="30" spans="2:4" x14ac:dyDescent="0.2">
      <c r="B30" s="9" t="s">
        <v>360</v>
      </c>
      <c r="C30" s="10" t="s">
        <v>361</v>
      </c>
    </row>
    <row r="31" spans="2:4" x14ac:dyDescent="0.2">
      <c r="B31" s="2" t="s">
        <v>362</v>
      </c>
      <c r="C31" s="11" t="s">
        <v>15</v>
      </c>
    </row>
    <row r="32" spans="2:4" x14ac:dyDescent="0.2">
      <c r="B32" s="13" t="s">
        <v>363</v>
      </c>
      <c r="C32" s="11">
        <v>0.2</v>
      </c>
    </row>
    <row r="33" spans="2:4" x14ac:dyDescent="0.2">
      <c r="B33" s="1" t="s">
        <v>364</v>
      </c>
      <c r="C33" s="11">
        <v>0.2</v>
      </c>
    </row>
    <row r="34" spans="2:4" x14ac:dyDescent="0.2">
      <c r="B34" s="1" t="s">
        <v>365</v>
      </c>
      <c r="C34" s="11">
        <v>0.01</v>
      </c>
    </row>
    <row r="36" spans="2:4" x14ac:dyDescent="0.2">
      <c r="B36" s="9" t="s">
        <v>375</v>
      </c>
      <c r="C36" s="10"/>
    </row>
    <row r="37" spans="2:4" x14ac:dyDescent="0.2">
      <c r="B37" s="2" t="s">
        <v>376</v>
      </c>
      <c r="C37" s="18"/>
    </row>
    <row r="38" spans="2:4" ht="15" x14ac:dyDescent="0.2">
      <c r="B38" s="13" t="s">
        <v>377</v>
      </c>
      <c r="C38" s="18"/>
    </row>
    <row r="39" spans="2:4" ht="15" x14ac:dyDescent="0.2">
      <c r="B39" s="1" t="s">
        <v>378</v>
      </c>
      <c r="C39" s="18"/>
    </row>
    <row r="40" spans="2:4" s="12" customFormat="1" x14ac:dyDescent="0.2">
      <c r="B40" s="17"/>
      <c r="C40" s="14"/>
    </row>
    <row r="41" spans="2:4" x14ac:dyDescent="0.2">
      <c r="B41" s="3" t="s">
        <v>371</v>
      </c>
    </row>
    <row r="42" spans="2:4" x14ac:dyDescent="0.2">
      <c r="B42" s="2" t="s">
        <v>372</v>
      </c>
    </row>
    <row r="43" spans="2:4" x14ac:dyDescent="0.2">
      <c r="B43" s="1" t="s">
        <v>373</v>
      </c>
      <c r="C43" s="19"/>
    </row>
    <row r="44" spans="2:4" x14ac:dyDescent="0.2">
      <c r="B44" s="1" t="s">
        <v>374</v>
      </c>
      <c r="C44" s="19"/>
    </row>
    <row r="45" spans="2:4" s="12" customFormat="1" x14ac:dyDescent="0.2">
      <c r="B45" s="17"/>
      <c r="C45" s="19"/>
    </row>
    <row r="46" spans="2:4" s="12" customFormat="1" x14ac:dyDescent="0.2">
      <c r="B46" s="17"/>
      <c r="C46" s="19"/>
    </row>
    <row r="48" spans="2:4" ht="18" x14ac:dyDescent="0.25">
      <c r="B48" s="22" t="s">
        <v>428</v>
      </c>
      <c r="C48" s="24"/>
      <c r="D48" s="24"/>
    </row>
    <row r="49" spans="2:4" s="20" customFormat="1" x14ac:dyDescent="0.2">
      <c r="B49" s="27"/>
    </row>
    <row r="50" spans="2:4" x14ac:dyDescent="0.2">
      <c r="B50" t="s">
        <v>424</v>
      </c>
    </row>
    <row r="51" spans="2:4" ht="25.5" x14ac:dyDescent="0.2">
      <c r="B51" s="3" t="s">
        <v>40</v>
      </c>
      <c r="C51" s="10" t="s">
        <v>44</v>
      </c>
      <c r="D51" s="10" t="s">
        <v>55</v>
      </c>
    </row>
    <row r="52" spans="2:4" x14ac:dyDescent="0.2">
      <c r="B52" s="2" t="s">
        <v>425</v>
      </c>
      <c r="C52" s="11" t="s">
        <v>15</v>
      </c>
      <c r="D52" s="11" t="s">
        <v>15</v>
      </c>
    </row>
    <row r="53" spans="2:4" x14ac:dyDescent="0.2">
      <c r="B53" s="1" t="s">
        <v>41</v>
      </c>
      <c r="C53" s="11">
        <v>58300</v>
      </c>
      <c r="D53" s="11">
        <v>3</v>
      </c>
    </row>
    <row r="54" spans="2:4" x14ac:dyDescent="0.2">
      <c r="B54" s="1" t="s">
        <v>42</v>
      </c>
      <c r="C54" s="11">
        <v>12100</v>
      </c>
      <c r="D54" s="11">
        <v>0.75</v>
      </c>
    </row>
    <row r="55" spans="2:4" x14ac:dyDescent="0.2">
      <c r="B55" s="1" t="s">
        <v>43</v>
      </c>
      <c r="C55" s="11">
        <v>3500</v>
      </c>
      <c r="D55" s="11">
        <v>0.4</v>
      </c>
    </row>
    <row r="56" spans="2:4" x14ac:dyDescent="0.2">
      <c r="B56" s="12"/>
    </row>
    <row r="57" spans="2:4" x14ac:dyDescent="0.2">
      <c r="B57" t="s">
        <v>427</v>
      </c>
    </row>
    <row r="58" spans="2:4" ht="25.5" x14ac:dyDescent="0.2">
      <c r="B58" s="3" t="s">
        <v>40</v>
      </c>
      <c r="C58" s="10" t="s">
        <v>44</v>
      </c>
      <c r="D58" s="10" t="s">
        <v>55</v>
      </c>
    </row>
    <row r="59" spans="2:4" x14ac:dyDescent="0.2">
      <c r="B59" s="2" t="s">
        <v>426</v>
      </c>
      <c r="C59" s="11" t="s">
        <v>15</v>
      </c>
      <c r="D59" s="11" t="s">
        <v>15</v>
      </c>
    </row>
    <row r="60" spans="2:4" x14ac:dyDescent="0.2">
      <c r="B60" s="1" t="s">
        <v>42</v>
      </c>
      <c r="C60" s="11">
        <v>12100</v>
      </c>
      <c r="D60" s="11">
        <v>0.75</v>
      </c>
    </row>
    <row r="61" spans="2:4" x14ac:dyDescent="0.2">
      <c r="B61" s="1" t="s">
        <v>43</v>
      </c>
      <c r="C61" s="11">
        <v>3500</v>
      </c>
      <c r="D61" s="11">
        <v>0.4</v>
      </c>
    </row>
    <row r="62" spans="2:4" s="12" customFormat="1" x14ac:dyDescent="0.2">
      <c r="B62" s="17"/>
      <c r="C62" s="14"/>
      <c r="D62" s="14"/>
    </row>
    <row r="63" spans="2:4" s="12" customFormat="1" x14ac:dyDescent="0.2">
      <c r="B63" s="17"/>
      <c r="C63" s="14"/>
      <c r="D63" s="14"/>
    </row>
    <row r="64" spans="2:4" s="12" customFormat="1" x14ac:dyDescent="0.2">
      <c r="B64" s="17"/>
      <c r="C64" s="14"/>
      <c r="D64" s="14"/>
    </row>
    <row r="65" spans="2:4" s="12" customFormat="1" ht="18" x14ac:dyDescent="0.25">
      <c r="B65" s="22" t="s">
        <v>429</v>
      </c>
      <c r="C65" s="23"/>
      <c r="D65" s="14"/>
    </row>
    <row r="66" spans="2:4" s="12" customFormat="1" x14ac:dyDescent="0.2">
      <c r="B66" s="20"/>
      <c r="C66" s="14"/>
      <c r="D66" s="14"/>
    </row>
    <row r="67" spans="2:4" x14ac:dyDescent="0.2">
      <c r="B67" s="21" t="s">
        <v>430</v>
      </c>
    </row>
    <row r="68" spans="2:4" ht="25.5" x14ac:dyDescent="0.2">
      <c r="B68" s="9" t="s">
        <v>129</v>
      </c>
      <c r="C68" s="10" t="s">
        <v>132</v>
      </c>
    </row>
    <row r="69" spans="2:4" x14ac:dyDescent="0.2">
      <c r="B69" s="2" t="s">
        <v>211</v>
      </c>
      <c r="C69" s="11" t="s">
        <v>15</v>
      </c>
    </row>
    <row r="70" spans="2:4" x14ac:dyDescent="0.2">
      <c r="B70" s="1" t="s">
        <v>130</v>
      </c>
      <c r="C70" s="11">
        <v>2</v>
      </c>
    </row>
    <row r="71" spans="2:4" x14ac:dyDescent="0.2">
      <c r="B71" s="1" t="s">
        <v>131</v>
      </c>
      <c r="C71" s="11">
        <v>5.9</v>
      </c>
    </row>
    <row r="72" spans="2:4" x14ac:dyDescent="0.2">
      <c r="B72" s="17"/>
      <c r="C72" s="14"/>
    </row>
    <row r="73" spans="2:4" x14ac:dyDescent="0.2">
      <c r="B73" s="17" t="s">
        <v>431</v>
      </c>
    </row>
    <row r="74" spans="2:4" x14ac:dyDescent="0.2">
      <c r="B74" s="9" t="s">
        <v>168</v>
      </c>
      <c r="C74" s="10" t="s">
        <v>171</v>
      </c>
    </row>
    <row r="75" spans="2:4" x14ac:dyDescent="0.2">
      <c r="B75" s="2" t="s">
        <v>210</v>
      </c>
      <c r="C75" s="11" t="s">
        <v>15</v>
      </c>
    </row>
    <row r="76" spans="2:4" x14ac:dyDescent="0.2">
      <c r="B76" s="1" t="s">
        <v>169</v>
      </c>
      <c r="C76" s="11">
        <v>8</v>
      </c>
    </row>
    <row r="77" spans="2:4" x14ac:dyDescent="0.2">
      <c r="B77" s="1" t="s">
        <v>170</v>
      </c>
      <c r="C77" s="11">
        <v>24</v>
      </c>
    </row>
    <row r="78" spans="2:4" x14ac:dyDescent="0.2">
      <c r="B78" s="17"/>
    </row>
    <row r="79" spans="2:4" x14ac:dyDescent="0.2">
      <c r="B79" t="s">
        <v>432</v>
      </c>
    </row>
    <row r="80" spans="2:4" x14ac:dyDescent="0.2">
      <c r="B80" s="9" t="s">
        <v>214</v>
      </c>
      <c r="C80" s="10" t="s">
        <v>218</v>
      </c>
    </row>
    <row r="81" spans="2:3" x14ac:dyDescent="0.2">
      <c r="B81" s="2" t="s">
        <v>216</v>
      </c>
      <c r="C81" s="11" t="s">
        <v>15</v>
      </c>
    </row>
    <row r="82" spans="2:3" x14ac:dyDescent="0.2">
      <c r="B82" s="1" t="s">
        <v>215</v>
      </c>
      <c r="C82" s="11">
        <v>1</v>
      </c>
    </row>
    <row r="83" spans="2:3" x14ac:dyDescent="0.2">
      <c r="B83" s="1" t="s">
        <v>217</v>
      </c>
      <c r="C83" s="11">
        <v>0.2</v>
      </c>
    </row>
    <row r="87" spans="2:3" ht="18" x14ac:dyDescent="0.25">
      <c r="B87" s="22" t="s">
        <v>435</v>
      </c>
      <c r="C87" s="25"/>
    </row>
    <row r="89" spans="2:3" x14ac:dyDescent="0.2">
      <c r="B89" t="s">
        <v>434</v>
      </c>
    </row>
    <row r="90" spans="2:3" ht="15" x14ac:dyDescent="0.2">
      <c r="B90" s="9" t="s">
        <v>289</v>
      </c>
      <c r="C90" s="10" t="s">
        <v>293</v>
      </c>
    </row>
    <row r="91" spans="2:3" x14ac:dyDescent="0.2">
      <c r="B91" s="2" t="s">
        <v>290</v>
      </c>
      <c r="C91" s="11" t="s">
        <v>15</v>
      </c>
    </row>
    <row r="92" spans="2:3" x14ac:dyDescent="0.2">
      <c r="B92" s="13" t="s">
        <v>291</v>
      </c>
      <c r="C92" s="11">
        <v>8778</v>
      </c>
    </row>
    <row r="93" spans="2:3" x14ac:dyDescent="0.2">
      <c r="B93" s="1" t="s">
        <v>294</v>
      </c>
      <c r="C93" s="11">
        <v>5863</v>
      </c>
    </row>
    <row r="94" spans="2:3" x14ac:dyDescent="0.2">
      <c r="B94" s="1" t="s">
        <v>295</v>
      </c>
      <c r="C94" s="11">
        <v>3197</v>
      </c>
    </row>
    <row r="95" spans="2:3" x14ac:dyDescent="0.2">
      <c r="B95" s="1" t="s">
        <v>296</v>
      </c>
      <c r="C95" s="11">
        <v>17838</v>
      </c>
    </row>
    <row r="96" spans="2:3" x14ac:dyDescent="0.2">
      <c r="B96" s="1" t="s">
        <v>332</v>
      </c>
      <c r="C96" s="11">
        <v>125000</v>
      </c>
    </row>
  </sheetData>
  <sheetProtection password="CDAE" sheet="1" objects="1" scenarios="1" formatCells="0" formatColumns="0" formatRows="0"/>
  <dataConsolidate/>
  <dataValidations count="2">
    <dataValidation type="list" allowBlank="1" showDropDown="1" showInputMessage="1" showErrorMessage="1" sqref="B52:B55 B6:B11 B59:B64 B15:B17 B25:B27">
      <formula1>ActiveIngredient</formula1>
    </dataValidation>
    <dataValidation type="list" allowBlank="1" showDropDown="1" showInputMessage="1" showErrorMessage="1" sqref="B42:B46">
      <formula1>ProductForm</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6" ma:contentTypeDescription="Content type for ECHA process documents" ma:contentTypeScope="" ma:versionID="1365d24dc65ae06e8aa86d7a5dce7c41">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targetNamespace="http://schemas.microsoft.com/office/2006/metadata/properties" ma:root="true" ma:fieldsID="1967cbdcd2ea25626b2cbc35ac3e469e" ns2:_="" ns3:_="" ns4:_="" ns5:_="" ns6:_="">
    <xsd:import namespace="5be2862c-9c7a-466a-8f6d-c278e82738e2"/>
    <xsd:import namespace="5bcca709-0b09-4b74-bfa0-2137a84c1763"/>
    <xsd:import namespace="d80dd6ab-43bf-4d9d-bb1e-742532452846"/>
    <xsd:import namespace="b80ede5c-af4c-4bf2-9a87-706a3579dc11"/>
    <xsd:import namespace="735cbd8a-ef91-4d32-baee-5f03e5fb30bf"/>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d80dd6ab-43bf-4d9d-bb1e-742532452846">
      <Value>9</Value>
      <Value>1</Value>
    </TaxCatchAll>
    <_dlc_DocId xmlns="5bcca709-0b09-4b74-bfa0-2137a84c1763">ACTV16-17-26472</_dlc_DocId>
    <_dlc_DocIdUrl xmlns="5bcca709-0b09-4b74-bfa0-2137a84c1763">
      <Url>https://activity.echa.europa.eu/sites/act-16/process-16-0/_layouts/DocIdRedir.aspx?ID=ACTV16-17-26472</Url>
      <Description>ACTV16-17-26472</Description>
    </_dlc_DocIdUrl>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documentManagement>
</p:properties>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2.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3.xml><?xml version="1.0" encoding="utf-8"?>
<ds:datastoreItem xmlns:ds="http://schemas.openxmlformats.org/officeDocument/2006/customXml" ds:itemID="{C47D3228-7177-4629-8A78-9536E7B83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E1CFF7-3811-4B00-85F4-0D62518EAA52}">
  <ds:schemaRefs>
    <ds:schemaRef ds:uri="http://schemas.microsoft.com/office/2006/documentManagement/types"/>
    <ds:schemaRef ds:uri="http://schemas.microsoft.com/office/2006/metadata/properties"/>
    <ds:schemaRef ds:uri="http://purl.org/dc/dcmitype/"/>
    <ds:schemaRef ds:uri="5bcca709-0b09-4b74-bfa0-2137a84c1763"/>
    <ds:schemaRef ds:uri="735cbd8a-ef91-4d32-baee-5f03e5fb30bf"/>
    <ds:schemaRef ds:uri="http://schemas.microsoft.com/office/infopath/2007/PartnerControls"/>
    <ds:schemaRef ds:uri="http://purl.org/dc/elements/1.1/"/>
    <ds:schemaRef ds:uri="b80ede5c-af4c-4bf2-9a87-706a3579dc11"/>
    <ds:schemaRef ds:uri="http://schemas.openxmlformats.org/package/2006/metadata/core-properties"/>
    <ds:schemaRef ds:uri="http://www.w3.org/XML/1998/namespace"/>
    <ds:schemaRef ds:uri="d80dd6ab-43bf-4d9d-bb1e-742532452846"/>
    <ds:schemaRef ds:uri="5be2862c-9c7a-466a-8f6d-c278e82738e2"/>
    <ds:schemaRef ds:uri="http://purl.org/dc/terms/"/>
  </ds:schemaRefs>
</ds:datastoreItem>
</file>

<file path=customXml/itemProps5.xml><?xml version="1.0" encoding="utf-8"?>
<ds:datastoreItem xmlns:ds="http://schemas.openxmlformats.org/officeDocument/2006/customXml" ds:itemID="{4B18AF0F-A592-471C-9808-7E5EBFA2CF9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256</vt:i4>
      </vt:variant>
    </vt:vector>
  </HeadingPairs>
  <TitlesOfParts>
    <vt:vector size="263" baseType="lpstr">
      <vt:lpstr>Introduction</vt:lpstr>
      <vt:lpstr>Index</vt:lpstr>
      <vt:lpstr>PT19-appl human skin &amp; garments</vt:lpstr>
      <vt:lpstr>PT19-application on animal skin</vt:lpstr>
      <vt:lpstr>PT19-env of humans &amp; animals</vt:lpstr>
      <vt:lpstr>PT19-factory-treated textiles</vt:lpstr>
      <vt:lpstr>Pick-lists &amp; Defaults</vt:lpstr>
      <vt:lpstr>'PT19-application on animal skin'!_1._Emission_scenario_for_calculating_the_release_to_wastewater_from_surface_spray_repellents_used_indoors___application_step</vt:lpstr>
      <vt:lpstr>'PT19-env of humans &amp; animals'!_1._Emission_scenario_for_calculating_the_release_to_wastewater_from_surface_spray_repellents_used_indoors___application_step__ESD_Table_3_16__p.48</vt:lpstr>
      <vt:lpstr>'PT19-application on animal skin'!_2._Emission_scenario_for_calculating_the_release_to_wastewater_from_surface_spray_repellents_used_indoors___cleaning_step</vt:lpstr>
      <vt:lpstr>'PT19-env of humans &amp; animals'!_2._Emission_scenario_for_calculating_the_release_to_wastewater_from_surface_spray_repellents_used_indoors___cleaning_step__ESD_Table_3_18__p.50</vt:lpstr>
      <vt:lpstr>'PT19-env of humans &amp; animals'!_3._Emission_scenario_for_calculating_the_release_to_wastewater_from_diffuser_repellents_used_indoors___application_step__ESD_Table_3_19__p.51</vt:lpstr>
      <vt:lpstr>'PT19-env of humans &amp; animals'!_4._Emission_scenario_for_calculating_the_release_to_wastewater_from_diffuser_repellents_used_indoors___cleaning_step__ESD_Table_3_19__p.51</vt:lpstr>
      <vt:lpstr>'PT19-env of humans &amp; animals'!A__Application_on_paved_ground__ESD_Table_3_21__p.54</vt:lpstr>
      <vt:lpstr>'PT19-application on animal skin'!A__Direct_emissions_to_soil__ESD_Table_3_10__p.36___Table_3_11__p.37</vt:lpstr>
      <vt:lpstr>'PT19-factory-treated textiles'!A__Emissions_due_to_washing_of_factory_treated_garments_and_gear__ESD_Table_3_25__p.61</vt:lpstr>
      <vt:lpstr>'PT19-env of humans &amp; animals'!A__Tonnage_based_approach__ESD_p.46___Table_3_1__p.24</vt:lpstr>
      <vt:lpstr>'PT19-appl human skin &amp; garments'!A__Tonnage_based_approach__ESD_Table_3_1__p.24</vt:lpstr>
      <vt:lpstr>'PT19-factory-treated textiles'!A__Tonnage_based_approach__ESD_Table_3_23__p.59</vt:lpstr>
      <vt:lpstr>'PT19-appl human skin &amp; garments'!active_subst</vt:lpstr>
      <vt:lpstr>AnimalSpecies</vt:lpstr>
      <vt:lpstr>Application</vt:lpstr>
      <vt:lpstr>'PT19-env of humans &amp; animals'!AREA_out_paved</vt:lpstr>
      <vt:lpstr>'PT19-application on animal skin'!AREA_skin</vt:lpstr>
      <vt:lpstr>'PT19-application on animal skin'!AREA_treated</vt:lpstr>
      <vt:lpstr>'PT19-factory-treated textiles'!AREAgarment</vt:lpstr>
      <vt:lpstr>'PT19-appl human skin &amp; garments'!AREAskin</vt:lpstr>
      <vt:lpstr>'PT19-application on animal skin'!AREAskin</vt:lpstr>
      <vt:lpstr>'PT19-env of humans &amp; animals'!AREAskin</vt:lpstr>
      <vt:lpstr>'PT19-appl human skin &amp; garments'!AREAskin_garments</vt:lpstr>
      <vt:lpstr>'PT19-application on animal skin'!AREAskin_hosing</vt:lpstr>
      <vt:lpstr>'PT19-factory-treated textiles'!AREAtent</vt:lpstr>
      <vt:lpstr>'PT19-application on animal skin'!AREAtreated</vt:lpstr>
      <vt:lpstr>'PT19-env of humans &amp; animals'!AREAtreated</vt:lpstr>
      <vt:lpstr>'PT19-env of humans &amp; animals'!AREAtreated_curative</vt:lpstr>
      <vt:lpstr>'PT19-env of humans &amp; animals'!AREAtreated_preventive</vt:lpstr>
      <vt:lpstr>'PT19-env of humans &amp; animals'!B__Application_on_unpaved_ground__ESD_Table_3_22__p.55___Table_3_11__p.37</vt:lpstr>
      <vt:lpstr>'PT19-env of humans &amp; animals'!B__Consumption_based_approach__ESD_p.24___Table_3_6__p.27</vt:lpstr>
      <vt:lpstr>'PT19-factory-treated textiles'!B__Consumption_based_approach__ESD_Table_3_24__p.60</vt:lpstr>
      <vt:lpstr>'PT19-appl human skin &amp; garments'!B__Consumption_based_approach__ESD_Table_3_6__p.27</vt:lpstr>
      <vt:lpstr>'PT19-factory-treated textiles'!B__Emissions_during_the_service_life_of_tents__ESD_Table_3_26__p.63</vt:lpstr>
      <vt:lpstr>'PT19-application on animal skin'!B__Emissions_to_paved_ground_and_discharge_to_STPs_or_surface_water_bodies__ESD_Table_3_12__p.39___Table_3_13__p.40</vt:lpstr>
      <vt:lpstr>BodyPart</vt:lpstr>
      <vt:lpstr>BodyParts_Garments</vt:lpstr>
      <vt:lpstr>'PT19-application on animal skin'!C__Indoor_applications_on_cats_and_dogs__emissions_to_STPs__ESD_p.40___Table_3_16__p.48___Table_3_18__p.50</vt:lpstr>
      <vt:lpstr>'PT19-application on animal skin'!C_form_weight</vt:lpstr>
      <vt:lpstr>CatsDogs</vt:lpstr>
      <vt:lpstr>'PT19-application on animal skin'!Cform_weight</vt:lpstr>
      <vt:lpstr>'PT19-application on animal skin'!Cform_weight_hosing</vt:lpstr>
      <vt:lpstr>'PT19-application on animal skin'!Cformweight</vt:lpstr>
      <vt:lpstr>'PT19-env of humans &amp; animals'!Cformweight</vt:lpstr>
      <vt:lpstr>'PT19-application on animal skin'!Clocal_soil_1d</vt:lpstr>
      <vt:lpstr>'PT19-env of humans &amp; animals'!Clocal_soil_1d</vt:lpstr>
      <vt:lpstr>'PT19-env of humans &amp; animals'!Clocal_soil_1d_surf_curative</vt:lpstr>
      <vt:lpstr>'PT19-env of humans &amp; animals'!Clocal_soil_5d</vt:lpstr>
      <vt:lpstr>'PT19-application on animal skin'!Clocal_soil_91d</vt:lpstr>
      <vt:lpstr>'PT19-factory-treated textiles'!Clocal_soil_camping</vt:lpstr>
      <vt:lpstr>'PT19-appl human skin &amp; garments'!Clocal_water_1d</vt:lpstr>
      <vt:lpstr>'PT19-appl human skin &amp; garments'!Clocal_water_91d</vt:lpstr>
      <vt:lpstr>Consumption</vt:lpstr>
      <vt:lpstr>'PT19-appl human skin &amp; garments'!consumption_appl</vt:lpstr>
      <vt:lpstr>Duration</vt:lpstr>
      <vt:lpstr>'PT19-application on animal skin'!E_application_applicator</vt:lpstr>
      <vt:lpstr>'PT19-application on animal skin'!E_application_floor</vt:lpstr>
      <vt:lpstr>'PT19-env of humans &amp; animals'!E_application_floor</vt:lpstr>
      <vt:lpstr>'PT19-application on animal skin'!E_applicator_ww</vt:lpstr>
      <vt:lpstr>'PT19-application on animal skin'!E_floor_ww</vt:lpstr>
      <vt:lpstr>'PT19-env of humans &amp; animals'!E_treated_ww</vt:lpstr>
      <vt:lpstr>'PT19-application on animal skin'!E_ww_indoor_cats_dogs</vt:lpstr>
      <vt:lpstr>'PT19-application on animal skin'!Eapplication_applicator</vt:lpstr>
      <vt:lpstr>'PT19-env of humans &amp; animals'!Eapplication_applicator</vt:lpstr>
      <vt:lpstr>'PT19-application on animal skin'!Eapplication_floor</vt:lpstr>
      <vt:lpstr>'PT19-env of humans &amp; animals'!Eapplication_floor</vt:lpstr>
      <vt:lpstr>'PT19-application on animal skin'!Eapplication_treated</vt:lpstr>
      <vt:lpstr>'PT19-env of humans &amp; animals'!Eapplication_treated</vt:lpstr>
      <vt:lpstr>'PT19-application on animal skin'!Eapplicator_ww</vt:lpstr>
      <vt:lpstr>'PT19-env of humans &amp; animals'!Eapplicator_ww</vt:lpstr>
      <vt:lpstr>Elocal_soil</vt:lpstr>
      <vt:lpstr>Elocal_soil_curative</vt:lpstr>
      <vt:lpstr>'PT19-env of humans &amp; animals'!Elocal_soil_curtive</vt:lpstr>
      <vt:lpstr>'PT19-env of humans &amp; animals'!Elocal_soil_hole</vt:lpstr>
      <vt:lpstr>'PT19-env of humans &amp; animals'!Elocal_soil_preventive</vt:lpstr>
      <vt:lpstr>'PT19-appl human skin &amp; garments'!Elocal4_water</vt:lpstr>
      <vt:lpstr>'PT19-appl human skin &amp; garments'!Elocalwater</vt:lpstr>
      <vt:lpstr>'PT19-application on animal skin'!Elocalwater</vt:lpstr>
      <vt:lpstr>'PT19-application on animal skin'!Emissions_due_to_hosing_of_horses__ESD_§_3.2.4.3__p.42__Table_3_15__p.43</vt:lpstr>
      <vt:lpstr>'PT19-application on animal skin'!Emissions_during_application__ESD_§_3.2.4.1__p.34</vt:lpstr>
      <vt:lpstr>'PT19-factory-treated textiles'!Emissions_during_industrial_application_of_the_repellent_to_textiles_fibres__ESD_§_3.4.4.1__p.58</vt:lpstr>
      <vt:lpstr>'PT19-factory-treated textiles'!Emissions_during_the_service_life_of_repellent_factory_treated_textiles__ESD_§_3.4.4.2__p.60</vt:lpstr>
      <vt:lpstr>'PT19-application on animal skin'!Emissions_through_rolling_of_horses__ESD_§_3.2.4.2__p.40__Table_3_14__p.42</vt:lpstr>
      <vt:lpstr>'PT19-factory-treated textiles'!Esoil_leach_camping</vt:lpstr>
      <vt:lpstr>'PT19-application on animal skin'!Etreated_ww</vt:lpstr>
      <vt:lpstr>'PT19-env of humans &amp; animals'!Etreated_ww</vt:lpstr>
      <vt:lpstr>'PT19-application on animal skin'!Eww</vt:lpstr>
      <vt:lpstr>'PT19-env of humans &amp; animals'!Eww</vt:lpstr>
      <vt:lpstr>'PT19-env of humans &amp; animals'!Eww_out_paved</vt:lpstr>
      <vt:lpstr>'PT19-env of humans &amp; animals'!F_AI</vt:lpstr>
      <vt:lpstr>'PT19-env of humans &amp; animals'!F_AI_out_unpaved</vt:lpstr>
      <vt:lpstr>'PT19-appl human skin &amp; garments'!F_air</vt:lpstr>
      <vt:lpstr>'PT19-env of humans &amp; animals'!F_application_air</vt:lpstr>
      <vt:lpstr>'PT19-application on animal skin'!F_application_applicator</vt:lpstr>
      <vt:lpstr>'PT19-application on animal skin'!F_application_floor</vt:lpstr>
      <vt:lpstr>'PT19-env of humans &amp; animals'!F_application_floor</vt:lpstr>
      <vt:lpstr>'PT19-application on animal skin'!F_applicator_ww</vt:lpstr>
      <vt:lpstr>'PT19-application on animal skin'!F_CE</vt:lpstr>
      <vt:lpstr>'PT19-env of humans &amp; animals'!F_CE</vt:lpstr>
      <vt:lpstr>'PT19-appl human skin &amp; garments'!F_inh</vt:lpstr>
      <vt:lpstr>'PT19-application on animal skin'!F_simultaneity</vt:lpstr>
      <vt:lpstr>'PT19-env of humans &amp; animals'!F_simultaneity</vt:lpstr>
      <vt:lpstr>'PT19-appl human skin &amp; garments'!F_skin</vt:lpstr>
      <vt:lpstr>'PT19-application on animal skin'!F_soil</vt:lpstr>
      <vt:lpstr>'PT19-application on animal skin'!F_ww</vt:lpstr>
      <vt:lpstr>'PT19-env of humans &amp; animals'!F_ww</vt:lpstr>
      <vt:lpstr>'PT19-factory-treated textiles'!F2_water</vt:lpstr>
      <vt:lpstr>'PT19-appl human skin &amp; garments'!F4_air</vt:lpstr>
      <vt:lpstr>'PT19-env of humans &amp; animals'!F4_air</vt:lpstr>
      <vt:lpstr>'PT19-appl human skin &amp; garments'!F4_skin</vt:lpstr>
      <vt:lpstr>'PT19-appl human skin &amp; garments'!F4_water</vt:lpstr>
      <vt:lpstr>'PT19-env of humans &amp; animals'!F4_water</vt:lpstr>
      <vt:lpstr>'PT19-application on animal skin'!FAI</vt:lpstr>
      <vt:lpstr>'PT19-env of humans &amp; animals'!FAI</vt:lpstr>
      <vt:lpstr>'PT19-application on animal skin'!FAI_ind_cats_dogs</vt:lpstr>
      <vt:lpstr>'PT19-env of humans &amp; animals'!FAI_out_paved</vt:lpstr>
      <vt:lpstr>'PT19-appl human skin &amp; garments'!Fair</vt:lpstr>
      <vt:lpstr>'PT19-application on animal skin'!Fapplication_air</vt:lpstr>
      <vt:lpstr>'PT19-env of humans &amp; animals'!Fapplication_air</vt:lpstr>
      <vt:lpstr>'PT19-application on animal skin'!Fapplication_applicator</vt:lpstr>
      <vt:lpstr>'PT19-env of humans &amp; animals'!Fapplication_applicator</vt:lpstr>
      <vt:lpstr>'PT19-application on animal skin'!Fapplication_floor</vt:lpstr>
      <vt:lpstr>'PT19-env of humans &amp; animals'!Fapplication_floor</vt:lpstr>
      <vt:lpstr>'PT19-application on animal skin'!Fapplication_treated</vt:lpstr>
      <vt:lpstr>'PT19-env of humans &amp; animals'!Fapplication_treated</vt:lpstr>
      <vt:lpstr>'PT19-application on animal skin'!Fapplicator_ww</vt:lpstr>
      <vt:lpstr>'PT19-env of humans &amp; animals'!Fapplicator_ww</vt:lpstr>
      <vt:lpstr>'PT19-application on animal skin'!FCE</vt:lpstr>
      <vt:lpstr>'PT19-env of humans &amp; animals'!FCE</vt:lpstr>
      <vt:lpstr>'PT19-factory-treated textiles'!Ffixation</vt:lpstr>
      <vt:lpstr>'PT19-factory-treated textiles'!Finh</vt:lpstr>
      <vt:lpstr>'PT19-application on animal skin'!FLOWsurfacewater</vt:lpstr>
      <vt:lpstr>'PT19-factory-treated textiles'!Fmainsource2</vt:lpstr>
      <vt:lpstr>'PT19-appl human skin &amp; garments'!Fmainsource4</vt:lpstr>
      <vt:lpstr>'PT19-env of humans &amp; animals'!Fmainsource4</vt:lpstr>
      <vt:lpstr>'PT19-appl human skin &amp; garments'!Fpenetr</vt:lpstr>
      <vt:lpstr>'PT19-factory-treated textiles'!Fpenetr</vt:lpstr>
      <vt:lpstr>'PT19-appl human skin &amp; garments'!Fprodvolreg</vt:lpstr>
      <vt:lpstr>'PT19-env of humans &amp; animals'!Fprodvolreg</vt:lpstr>
      <vt:lpstr>'PT19-factory-treated textiles'!Fprodvolreg</vt:lpstr>
      <vt:lpstr>'PT19-application on animal skin'!Fraction_soil</vt:lpstr>
      <vt:lpstr>'PT19-factory-treated textiles'!Fresidual_liquor</vt:lpstr>
      <vt:lpstr>'PT19-application on animal skin'!Frider</vt:lpstr>
      <vt:lpstr>'PT19-application on animal skin'!Frider_hosing</vt:lpstr>
      <vt:lpstr>'PT19-env of humans &amp; animals'!Fsimultaneity</vt:lpstr>
      <vt:lpstr>'PT19-env of humans &amp; animals'!Fsimultaneity_out_paved</vt:lpstr>
      <vt:lpstr>'PT19-appl human skin &amp; garments'!Fskin</vt:lpstr>
      <vt:lpstr>'PT19-application on animal skin'!Fsoil</vt:lpstr>
      <vt:lpstr>'PT19-env of humans &amp; animals'!Fsoil</vt:lpstr>
      <vt:lpstr>'PT19-appl human skin &amp; garments'!Fswim</vt:lpstr>
      <vt:lpstr>'PT19-appl human skin &amp; garments'!Fwater</vt:lpstr>
      <vt:lpstr>'PT19-application on animal skin'!Fwater</vt:lpstr>
      <vt:lpstr>'PT19-factory-treated textiles'!Fwater</vt:lpstr>
      <vt:lpstr>'PT19-env of humans &amp; animals'!Fwater_out_paved</vt:lpstr>
      <vt:lpstr>'PT19-appl human skin &amp; garments'!Fwaterbody</vt:lpstr>
      <vt:lpstr>'PT19-application on animal skin'!Fww</vt:lpstr>
      <vt:lpstr>'PT19-env of humans &amp; animals'!Fww</vt:lpstr>
      <vt:lpstr>Garments</vt:lpstr>
      <vt:lpstr>'PT19-env of humans &amp; animals'!Indoor_use___ESD_§_3.3.4.1__p.46</vt:lpstr>
      <vt:lpstr>'PT19-env of humans &amp; animals'!kdeg_soil</vt:lpstr>
      <vt:lpstr>'PT19-application on animal skin'!kdegsoil</vt:lpstr>
      <vt:lpstr>'PT19-env of humans &amp; animals'!kdegsoil</vt:lpstr>
      <vt:lpstr>'PT19-factory-treated textiles'!kdegsoil</vt:lpstr>
      <vt:lpstr>'PT19-appl human skin &amp; garments'!kdegwater</vt:lpstr>
      <vt:lpstr>'PT19-application on animal skin'!N_app_building</vt:lpstr>
      <vt:lpstr>'PT19-appl human skin &amp; garments'!N_appl</vt:lpstr>
      <vt:lpstr>'PT19-application on animal skin'!N_appl</vt:lpstr>
      <vt:lpstr>'PT19-application on animal skin'!N_horses</vt:lpstr>
      <vt:lpstr>'PT19-application on animal skin'!N_houses</vt:lpstr>
      <vt:lpstr>'PT19-env of humans &amp; animals'!N_houses</vt:lpstr>
      <vt:lpstr>'PT19-application on animal skin'!Napp_building</vt:lpstr>
      <vt:lpstr>'PT19-env of humans &amp; animals'!Napp_building</vt:lpstr>
      <vt:lpstr>'PT19-appl human skin &amp; garments'!Nappl</vt:lpstr>
      <vt:lpstr>'PT19-application on animal skin'!Nappl</vt:lpstr>
      <vt:lpstr>'PT19-env of humans &amp; animals'!Nappl</vt:lpstr>
      <vt:lpstr>'PT19-application on animal skin'!Nappl_hosing</vt:lpstr>
      <vt:lpstr>'PT19-env of humans &amp; animals'!Ndiffuser</vt:lpstr>
      <vt:lpstr>'PT19-factory-treated textiles'!Nemission_120d</vt:lpstr>
      <vt:lpstr>'PT19-appl human skin &amp; garments'!Nemission_91d</vt:lpstr>
      <vt:lpstr>'PT19-application on animal skin'!Nemission_91d</vt:lpstr>
      <vt:lpstr>'PT19-env of humans &amp; animals'!Nemission_91d</vt:lpstr>
      <vt:lpstr>'PT19-env of humans &amp; animals'!Nemission5d</vt:lpstr>
      <vt:lpstr>'PT19-application on animal skin'!Nhorses</vt:lpstr>
      <vt:lpstr>'PT19-application on animal skin'!Nhouses</vt:lpstr>
      <vt:lpstr>'PT19-env of humans &amp; animals'!Nhouses</vt:lpstr>
      <vt:lpstr>'PT19-env of humans &amp; animals'!Nhouses_out_paved</vt:lpstr>
      <vt:lpstr>'PT19-appl human skin &amp; garments'!Nlocal</vt:lpstr>
      <vt:lpstr>'PT19-factory-treated textiles'!Nlocal</vt:lpstr>
      <vt:lpstr>'PT19-application on animal skin'!Nr_appl</vt:lpstr>
      <vt:lpstr>'PT19-application on animal skin'!Nr_horses</vt:lpstr>
      <vt:lpstr>'PT19-application on animal skin'!Nrolling</vt:lpstr>
      <vt:lpstr>'PT19-appl human skin &amp; garments'!Nswimmer</vt:lpstr>
      <vt:lpstr>'PT19-env of humans &amp; animals'!Outdoor_applications___ESD_§_3.3.4.2__p.52</vt:lpstr>
      <vt:lpstr>ProductForm</vt:lpstr>
      <vt:lpstr>'PT19-application on animal skin'!Q_form_appl</vt:lpstr>
      <vt:lpstr>'PT19-env of humans &amp; animals'!Q_prod</vt:lpstr>
      <vt:lpstr>'PT19-factory-treated textiles'!Qa.i.</vt:lpstr>
      <vt:lpstr>'PT19-factory-treated textiles'!Qa.i._garment</vt:lpstr>
      <vt:lpstr>'PT19-factory-treated textiles'!Qa.i._tent</vt:lpstr>
      <vt:lpstr>'PT19-application on animal skin'!Qform_appl</vt:lpstr>
      <vt:lpstr>'PT19-application on animal skin'!Qform_appl_hosing</vt:lpstr>
      <vt:lpstr>'PT19-application on animal skin'!Qformappl</vt:lpstr>
      <vt:lpstr>'PT19-env of humans &amp; animals'!Qformappl</vt:lpstr>
      <vt:lpstr>'PT19-factory-treated textiles'!Qleach_camping</vt:lpstr>
      <vt:lpstr>'PT19-application on animal skin'!Qprod</vt:lpstr>
      <vt:lpstr>'PT19-env of humans &amp; animals'!Qprod</vt:lpstr>
      <vt:lpstr>'PT19-env of humans &amp; animals'!Qprod_holes</vt:lpstr>
      <vt:lpstr>'PT19-application on animal skin'!Qprod_ind_catsdogs</vt:lpstr>
      <vt:lpstr>'PT19-env of humans &amp; animals'!Qprod_out_paved</vt:lpstr>
      <vt:lpstr>'PT19-env of humans &amp; animals'!Qprod_surface</vt:lpstr>
      <vt:lpstr>'PT19-factory-treated textiles'!Qtextile</vt:lpstr>
      <vt:lpstr>'PT19-appl human skin &amp; garments'!Release_to_surface_water_bodies_through_swimming__ESD_§_3.1.4.2__p.28__Table_3_7__p.30___Table_3_8__p.32</vt:lpstr>
      <vt:lpstr>'PT19-appl human skin &amp; garments'!Removal_through_showering_and_bathing_of_humans_as_well_as_washing_of_garments__ESD_§_3.1.4.1__p.22</vt:lpstr>
      <vt:lpstr>'PT19-appl human skin &amp; garments'!RHO_form</vt:lpstr>
      <vt:lpstr>'PT19-env of humans &amp; animals'!RHO_soil</vt:lpstr>
      <vt:lpstr>'PT19-appl human skin &amp; garments'!RHOform</vt:lpstr>
      <vt:lpstr>'PT19-application on animal skin'!RHOsoil</vt:lpstr>
      <vt:lpstr>'PT19-env of humans &amp; animals'!RHOsoil</vt:lpstr>
      <vt:lpstr>'PT19-factory-treated textiles'!RHOsoil</vt:lpstr>
      <vt:lpstr>'PT19-application on animal skin'!species</vt:lpstr>
      <vt:lpstr>'PT19-env of humans &amp; animals'!species</vt:lpstr>
      <vt:lpstr>'PT19-env of humans &amp; animals'!TDay</vt:lpstr>
      <vt:lpstr>'PT19-appl human skin &amp; garments'!Temission_1d</vt:lpstr>
      <vt:lpstr>'PT19-application on animal skin'!Temission_1d</vt:lpstr>
      <vt:lpstr>'PT19-env of humans &amp; animals'!Temission_1d</vt:lpstr>
      <vt:lpstr>'PT19-factory-treated textiles'!Temission_1d</vt:lpstr>
      <vt:lpstr>'PT19-appl human skin &amp; garments'!Temission_91d</vt:lpstr>
      <vt:lpstr>'PT19-application on animal skin'!Temission_91d</vt:lpstr>
      <vt:lpstr>'PT19-env of humans &amp; animals'!Temission_91d</vt:lpstr>
      <vt:lpstr>'PT19-env of humans &amp; animals'!Temission1d</vt:lpstr>
      <vt:lpstr>'PT19-factory-treated textiles'!Temission2</vt:lpstr>
      <vt:lpstr>'PT19-appl human skin &amp; garments'!Temission4</vt:lpstr>
      <vt:lpstr>'PT19-env of humans &amp; animals'!Temission4</vt:lpstr>
      <vt:lpstr>'PT19-env of humans &amp; animals'!Temission5d</vt:lpstr>
      <vt:lpstr>Textile_garment</vt:lpstr>
      <vt:lpstr>'PT19-factory-treated textiles'!TIMEcamping</vt:lpstr>
      <vt:lpstr>'PT19-env of humans &amp; animals'!TMAX</vt:lpstr>
      <vt:lpstr>'PT19-appl human skin &amp; garments'!TONNAGE</vt:lpstr>
      <vt:lpstr>'PT19-env of humans &amp; animals'!TONNAGE</vt:lpstr>
      <vt:lpstr>'PT19-factory-treated textiles'!TONNAGE</vt:lpstr>
      <vt:lpstr>'PT19-appl human skin &amp; garments'!TONNAGEreg</vt:lpstr>
      <vt:lpstr>'PT19-env of humans &amp; animals'!TONNAGEreg</vt:lpstr>
      <vt:lpstr>'PT19-factory-treated textiles'!TONNAGEreg</vt:lpstr>
      <vt:lpstr>'PT19-application on animal skin'!treated_AREA_skin</vt:lpstr>
      <vt:lpstr>Treatment</vt:lpstr>
      <vt:lpstr>treatment_product_efficacy</vt:lpstr>
      <vt:lpstr>Type_Use</vt:lpstr>
      <vt:lpstr>'PT19-appl human skin &amp; garments'!Vform_Qform</vt:lpstr>
      <vt:lpstr>'PT19-appl human skin &amp; garments'!volume_weight</vt:lpstr>
      <vt:lpstr>'PT19-application on animal skin'!Vsoil</vt:lpstr>
      <vt:lpstr>'PT19-env of humans &amp; animals'!Vsoil</vt:lpstr>
      <vt:lpstr>'PT19-factory-treated textiles'!Vsoil</vt:lpstr>
      <vt:lpstr>'PT19-env of humans &amp; animals'!Vsoil_curative</vt:lpstr>
      <vt:lpstr>'PT19-env of humans &amp; animals'!Vsoil_hole</vt:lpstr>
      <vt:lpstr>'PT19-env of humans &amp; animals'!Vsoil_preventive</vt:lpstr>
      <vt:lpstr>'PT19-appl human skin &amp; garments'!Vwaterbody</vt:lpstr>
    </vt:vector>
  </TitlesOfParts>
  <Company>European Chemicals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v.01</dc:title>
  <dc:creator>NOGUEIRO Eugenia</dc:creator>
  <cp:lastModifiedBy>GYAMFI Amos</cp:lastModifiedBy>
  <dcterms:created xsi:type="dcterms:W3CDTF">2015-06-18T08:46:54Z</dcterms:created>
  <dcterms:modified xsi:type="dcterms:W3CDTF">2016-05-19T05:54:13Z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1457c541-159b-4b3e-8407-a43fc3865ac8</vt:lpwstr>
  </property>
</Properties>
</file>