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95" yWindow="0" windowWidth="14520" windowHeight="12480" tabRatio="862"/>
  </bookViews>
  <sheets>
    <sheet name=" Introduction" sheetId="1" r:id="rId1"/>
    <sheet name="Instructions" sheetId="2" r:id="rId2"/>
    <sheet name="Index" sheetId="11" r:id="rId3"/>
    <sheet name="User_Input" sheetId="10" r:id="rId4"/>
    <sheet name="Output_Summary" sheetId="20" r:id="rId5"/>
    <sheet name="Output_Atlantic" sheetId="4" r:id="rId6"/>
    <sheet name="Output_Med" sheetId="5" r:id="rId7"/>
    <sheet name="Output_Baltic" sheetId="12" r:id="rId8"/>
    <sheet name="Output_Baltic_Transition" sheetId="13" r:id="rId9"/>
    <sheet name="Output_OECD_Marina" sheetId="26" r:id="rId10"/>
    <sheet name="Active_Substance_Input" sheetId="3" r:id="rId11"/>
    <sheet name="Atlantic_Scenario_Calculations" sheetId="6" state="hidden" r:id="rId12"/>
    <sheet name="Med_Scenario_Calculations" sheetId="7" state="hidden" r:id="rId13"/>
    <sheet name="Baltic_Scenario_Calculations" sheetId="14" state="hidden" r:id="rId14"/>
    <sheet name="Baltic_Transition_Calculations" sheetId="15" state="hidden" r:id="rId15"/>
    <sheet name="OECD_Marina_Calculations" sheetId="25" state="hidden" r:id="rId16"/>
  </sheets>
  <definedNames>
    <definedName name="a">User_Input!$I$31</definedName>
    <definedName name="Application_Conversion_Factor">Atlantic_Scenario_Calculations!$G$16</definedName>
    <definedName name="Application_Factor">User_Input!$H$14</definedName>
    <definedName name="Application_MAMPEC">Atlantic_Scenario_Calculations!$G$14</definedName>
    <definedName name="Average_biocide_release_over_the_lifetime_of_the_paint_Calculated">User_Input!$I$39</definedName>
    <definedName name="Average_biocide_release_over_the_lifetime_of_the_paint_Measured">User_Input!$H$19</definedName>
    <definedName name="Background_Sed_Atlantic">User_Input!$C$20</definedName>
    <definedName name="Background_Sed_Baltic">User_Input!$C$30</definedName>
    <definedName name="Background_Sed_Baltic_Transition">User_Input!$C$35</definedName>
    <definedName name="Background_Sed_Med">User_Input!$C$25</definedName>
    <definedName name="Background_Sed_OECD">User_Input!$C$39</definedName>
    <definedName name="Background_SW_Atlantic">User_Input!$C$19</definedName>
    <definedName name="Background_SW_Baltic">User_Input!$C$29</definedName>
    <definedName name="Background_SW_Baltic_Transition">User_Input!$C$34</definedName>
    <definedName name="Background_SW_Med">User_Input!$C$24</definedName>
    <definedName name="Background_SW_OECD">User_Input!$C$38</definedName>
    <definedName name="Compound_Name">Active_Substance_Input!$C$8</definedName>
    <definedName name="DFT">User_Input!$I$34</definedName>
    <definedName name="La">User_Input!$I$30</definedName>
    <definedName name="Leaching_Conversion_Factor">Atlantic_Scenario_Calculations!$G$10</definedName>
    <definedName name="Leaching_Conversion_Factor_OECD">OECD_Marina_Calculations!$G$10</definedName>
    <definedName name="Leaching_MAMPEC">Atlantic_Scenario_Calculations!$G$8</definedName>
    <definedName name="Leaching_Product">Atlantic_Scenario_Calculations!$G$9</definedName>
    <definedName name="Mrel">User_Input!$I$38</definedName>
    <definedName name="PNEC_Aquatic_Inside">User_Input!$C$12</definedName>
    <definedName name="PNEC_Aquatic_Surrounding">User_Input!$D$12</definedName>
    <definedName name="PNEC_Sediment_Inside">User_Input!$C$13</definedName>
    <definedName name="PNEC_Sediment_Surrounding">User_Input!$D$13</definedName>
    <definedName name="t">User_Input!$I$36</definedName>
    <definedName name="Version">' Introduction'!$B$5</definedName>
    <definedName name="VS">User_Input!$I$35</definedName>
    <definedName name="ƿ">User_Input!$I$33</definedName>
    <definedName name="Wa">User_Input!$I$32</definedName>
  </definedNames>
  <calcPr calcId="145621"/>
</workbook>
</file>

<file path=xl/calcChain.xml><?xml version="1.0" encoding="utf-8"?>
<calcChain xmlns="http://schemas.openxmlformats.org/spreadsheetml/2006/main">
  <c r="L20" i="25" l="1"/>
  <c r="K20" i="25"/>
  <c r="J20" i="25"/>
  <c r="I20" i="25"/>
  <c r="G10" i="25"/>
  <c r="G10" i="6"/>
  <c r="F19" i="20" l="1"/>
  <c r="F18" i="20"/>
  <c r="B6" i="10" l="1"/>
  <c r="G14" i="25" l="1"/>
  <c r="G8" i="25"/>
  <c r="G9" i="25"/>
  <c r="G14" i="15"/>
  <c r="G9" i="15"/>
  <c r="G8" i="15"/>
  <c r="G15" i="14"/>
  <c r="G14" i="14"/>
  <c r="G14" i="7"/>
  <c r="G8" i="14"/>
  <c r="G9" i="7"/>
  <c r="G8" i="7"/>
  <c r="G9" i="6"/>
  <c r="F15" i="20" s="1"/>
  <c r="G9" i="14" l="1"/>
  <c r="G33" i="20"/>
  <c r="F33" i="20"/>
  <c r="M5" i="20" l="1"/>
  <c r="P20" i="25" l="1"/>
  <c r="O20" i="25"/>
  <c r="N20" i="25"/>
  <c r="M20" i="25"/>
  <c r="C20" i="25"/>
  <c r="G15" i="25"/>
  <c r="E36" i="15"/>
  <c r="E35" i="15"/>
  <c r="E34" i="15"/>
  <c r="E33" i="15"/>
  <c r="E32" i="15"/>
  <c r="E31" i="15"/>
  <c r="E30" i="15"/>
  <c r="E29" i="15"/>
  <c r="E28" i="15"/>
  <c r="E27" i="15"/>
  <c r="E26" i="15"/>
  <c r="E25" i="15"/>
  <c r="E24" i="15"/>
  <c r="E23" i="15"/>
  <c r="E22" i="15"/>
  <c r="E21" i="15"/>
  <c r="R20" i="15"/>
  <c r="Q20" i="15"/>
  <c r="P20" i="15"/>
  <c r="O20" i="15"/>
  <c r="E20" i="15"/>
  <c r="G15" i="15"/>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R20" i="14"/>
  <c r="Q20" i="14"/>
  <c r="P20" i="14"/>
  <c r="O20" i="14"/>
  <c r="E20" i="14"/>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R20" i="7"/>
  <c r="Q20" i="7"/>
  <c r="P20" i="7"/>
  <c r="O20" i="7"/>
  <c r="E20" i="7"/>
  <c r="G15" i="7"/>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R20" i="6"/>
  <c r="Q20" i="6"/>
  <c r="P20" i="6"/>
  <c r="O20" i="6"/>
  <c r="E20" i="6"/>
  <c r="G15" i="6"/>
  <c r="G16" i="6" s="1"/>
  <c r="C14" i="26"/>
  <c r="E10" i="26"/>
  <c r="E9" i="26"/>
  <c r="E8" i="26"/>
  <c r="E7" i="26"/>
  <c r="E30" i="13"/>
  <c r="E29" i="13"/>
  <c r="E28" i="13"/>
  <c r="E27" i="13"/>
  <c r="E26" i="13"/>
  <c r="E25" i="13"/>
  <c r="E24" i="13"/>
  <c r="E23" i="13"/>
  <c r="E22" i="13"/>
  <c r="E21" i="13"/>
  <c r="E20" i="13"/>
  <c r="E19" i="13"/>
  <c r="E18" i="13"/>
  <c r="E17" i="13"/>
  <c r="E16" i="13"/>
  <c r="E15" i="13"/>
  <c r="E14" i="13"/>
  <c r="G10" i="13"/>
  <c r="G9" i="13"/>
  <c r="G8" i="13"/>
  <c r="G7" i="13"/>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G10" i="12"/>
  <c r="G9" i="12"/>
  <c r="G8" i="12"/>
  <c r="G7" i="12"/>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G10" i="5"/>
  <c r="G9" i="5"/>
  <c r="G8" i="5"/>
  <c r="G7" i="5"/>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G10" i="4"/>
  <c r="G9" i="4"/>
  <c r="G8" i="4"/>
  <c r="G7" i="4"/>
  <c r="G32" i="20"/>
  <c r="F32" i="20"/>
  <c r="G31" i="20"/>
  <c r="F31" i="20"/>
  <c r="G30" i="20"/>
  <c r="F30" i="20"/>
  <c r="G29" i="20"/>
  <c r="F29" i="20"/>
  <c r="G25" i="20"/>
  <c r="G24" i="20"/>
  <c r="G23" i="20"/>
  <c r="G22" i="20"/>
  <c r="F14" i="20"/>
  <c r="D9" i="20"/>
  <c r="D8" i="20"/>
  <c r="I38" i="10"/>
  <c r="I39" i="10" s="1"/>
  <c r="G16" i="14" l="1"/>
  <c r="N29" i="14"/>
  <c r="V29" i="14" s="1"/>
  <c r="N44" i="14"/>
  <c r="V44" i="14" s="1"/>
  <c r="N22" i="7"/>
  <c r="M23" i="15"/>
  <c r="N40" i="7"/>
  <c r="L22" i="14"/>
  <c r="T22" i="14" s="1"/>
  <c r="K47" i="14"/>
  <c r="S47" i="14" s="1"/>
  <c r="N34" i="7"/>
  <c r="L35" i="15"/>
  <c r="K44" i="14"/>
  <c r="S44" i="14" s="1"/>
  <c r="G16" i="7"/>
  <c r="N28" i="7"/>
  <c r="M29" i="15"/>
  <c r="N40" i="14"/>
  <c r="V40" i="14" s="1"/>
  <c r="G16" i="25"/>
  <c r="G16" i="15"/>
  <c r="K20" i="15"/>
  <c r="N57" i="14"/>
  <c r="V57" i="14" s="1"/>
  <c r="K31" i="7"/>
  <c r="L29" i="15" l="1"/>
  <c r="M58" i="7"/>
  <c r="M44" i="7"/>
  <c r="M32" i="7"/>
  <c r="M54" i="14"/>
  <c r="U54" i="14" s="1"/>
  <c r="M44" i="14"/>
  <c r="U44" i="14" s="1"/>
  <c r="N30" i="14"/>
  <c r="V30" i="14" s="1"/>
  <c r="M22" i="15"/>
  <c r="N37" i="7"/>
  <c r="N41" i="14"/>
  <c r="V41" i="14" s="1"/>
  <c r="L46" i="14"/>
  <c r="T46" i="14" s="1"/>
  <c r="M26" i="14"/>
  <c r="U26" i="14" s="1"/>
  <c r="M37" i="7"/>
  <c r="K35" i="15"/>
  <c r="L50" i="7"/>
  <c r="N31" i="15"/>
  <c r="K47" i="7"/>
  <c r="K46" i="14"/>
  <c r="S46" i="14" s="1"/>
  <c r="M31" i="15"/>
  <c r="K57" i="14"/>
  <c r="S57" i="14" s="1"/>
  <c r="M35" i="14"/>
  <c r="U35" i="14" s="1"/>
  <c r="N60" i="7"/>
  <c r="M39" i="14"/>
  <c r="U39" i="14" s="1"/>
  <c r="K20" i="7"/>
  <c r="N26" i="7"/>
  <c r="K43" i="14"/>
  <c r="S43" i="14" s="1"/>
  <c r="M25" i="15"/>
  <c r="N32" i="7"/>
  <c r="N54" i="7"/>
  <c r="N54" i="14"/>
  <c r="V54" i="14" s="1"/>
  <c r="N42" i="14"/>
  <c r="V42" i="14" s="1"/>
  <c r="M24" i="14"/>
  <c r="U24" i="14" s="1"/>
  <c r="L21" i="15"/>
  <c r="M56" i="7"/>
  <c r="M42" i="7"/>
  <c r="M26" i="7"/>
  <c r="M53" i="14"/>
  <c r="U53" i="14" s="1"/>
  <c r="M42" i="14"/>
  <c r="U42" i="14" s="1"/>
  <c r="M29" i="14"/>
  <c r="U29" i="14" s="1"/>
  <c r="N35" i="7"/>
  <c r="L39" i="14"/>
  <c r="T39" i="14" s="1"/>
  <c r="L57" i="14"/>
  <c r="T57" i="14" s="1"/>
  <c r="L41" i="14"/>
  <c r="T41" i="14" s="1"/>
  <c r="N36" i="15"/>
  <c r="M21" i="7"/>
  <c r="K27" i="15"/>
  <c r="L42" i="7"/>
  <c r="N23" i="15"/>
  <c r="K39" i="7"/>
  <c r="K42" i="14"/>
  <c r="S42" i="14" s="1"/>
  <c r="N62" i="7"/>
  <c r="K53" i="14"/>
  <c r="S53" i="14" s="1"/>
  <c r="N24" i="14"/>
  <c r="V24" i="14" s="1"/>
  <c r="N52" i="7"/>
  <c r="K56" i="14"/>
  <c r="S56" i="14" s="1"/>
  <c r="N28" i="14"/>
  <c r="V28" i="14" s="1"/>
  <c r="N58" i="7"/>
  <c r="N20" i="14"/>
  <c r="N32" i="14"/>
  <c r="V32" i="14" s="1"/>
  <c r="N64" i="7"/>
  <c r="N24" i="7"/>
  <c r="N38" i="7"/>
  <c r="N52" i="14"/>
  <c r="V52" i="14" s="1"/>
  <c r="M40" i="14"/>
  <c r="U40" i="14" s="1"/>
  <c r="L36" i="15"/>
  <c r="L20" i="7"/>
  <c r="M52" i="7"/>
  <c r="M36" i="7"/>
  <c r="M24" i="7"/>
  <c r="M49" i="14"/>
  <c r="U49" i="14" s="1"/>
  <c r="M37" i="14"/>
  <c r="U37" i="14" s="1"/>
  <c r="M20" i="15"/>
  <c r="N53" i="7"/>
  <c r="N21" i="7"/>
  <c r="L20" i="15"/>
  <c r="L54" i="14"/>
  <c r="T54" i="14" s="1"/>
  <c r="L37" i="14"/>
  <c r="T37" i="14" s="1"/>
  <c r="L22" i="15"/>
  <c r="K34" i="14"/>
  <c r="S34" i="14" s="1"/>
  <c r="M20" i="7"/>
  <c r="L34" i="7"/>
  <c r="K63" i="7"/>
  <c r="G10" i="15"/>
  <c r="G10" i="14"/>
  <c r="G10" i="7"/>
  <c r="K21" i="7"/>
  <c r="K25" i="7"/>
  <c r="K29" i="7"/>
  <c r="K33" i="7"/>
  <c r="K37" i="7"/>
  <c r="K41" i="7"/>
  <c r="K45" i="7"/>
  <c r="K49" i="7"/>
  <c r="K53" i="7"/>
  <c r="K57" i="7"/>
  <c r="K61" i="7"/>
  <c r="K65" i="7"/>
  <c r="N21" i="15"/>
  <c r="N25" i="15"/>
  <c r="N29" i="15"/>
  <c r="N33" i="15"/>
  <c r="L24" i="7"/>
  <c r="L28" i="7"/>
  <c r="L32" i="7"/>
  <c r="L36" i="7"/>
  <c r="L40" i="7"/>
  <c r="L44" i="7"/>
  <c r="L48" i="7"/>
  <c r="L52" i="7"/>
  <c r="L56" i="7"/>
  <c r="L60" i="7"/>
  <c r="L64" i="7"/>
  <c r="K21" i="15"/>
  <c r="K25" i="15"/>
  <c r="K29" i="15"/>
  <c r="K33" i="15"/>
  <c r="N20" i="15"/>
  <c r="K24" i="14"/>
  <c r="S24" i="14" s="1"/>
  <c r="K28" i="14"/>
  <c r="S28" i="14" s="1"/>
  <c r="K32" i="14"/>
  <c r="S32" i="14" s="1"/>
  <c r="K36" i="14"/>
  <c r="S36" i="14" s="1"/>
  <c r="K40" i="14"/>
  <c r="S40" i="14" s="1"/>
  <c r="M25" i="7"/>
  <c r="M33" i="7"/>
  <c r="M41" i="7"/>
  <c r="M49" i="7"/>
  <c r="M57" i="7"/>
  <c r="M65" i="7"/>
  <c r="L26" i="15"/>
  <c r="L34" i="15"/>
  <c r="M22" i="14"/>
  <c r="U22" i="14" s="1"/>
  <c r="N27" i="14"/>
  <c r="V27" i="14" s="1"/>
  <c r="L33" i="14"/>
  <c r="T33" i="14" s="1"/>
  <c r="M38" i="14"/>
  <c r="U38" i="14" s="1"/>
  <c r="L43" i="14"/>
  <c r="T43" i="14" s="1"/>
  <c r="L47" i="14"/>
  <c r="T47" i="14" s="1"/>
  <c r="L51" i="14"/>
  <c r="T51" i="14" s="1"/>
  <c r="L55" i="14"/>
  <c r="T55" i="14" s="1"/>
  <c r="L23" i="14"/>
  <c r="T23" i="14" s="1"/>
  <c r="N33" i="14"/>
  <c r="V33" i="14" s="1"/>
  <c r="N43" i="14"/>
  <c r="V43" i="14" s="1"/>
  <c r="N51" i="14"/>
  <c r="V51" i="14" s="1"/>
  <c r="N23" i="7"/>
  <c r="N31" i="7"/>
  <c r="N39" i="7"/>
  <c r="N47" i="7"/>
  <c r="N55" i="7"/>
  <c r="N63" i="7"/>
  <c r="M24" i="15"/>
  <c r="M32" i="15"/>
  <c r="M21" i="14"/>
  <c r="U21" i="14" s="1"/>
  <c r="N26" i="14"/>
  <c r="V26" i="14" s="1"/>
  <c r="K22" i="7"/>
  <c r="K26" i="7"/>
  <c r="K30" i="7"/>
  <c r="K34" i="7"/>
  <c r="K38" i="7"/>
  <c r="K42" i="7"/>
  <c r="K46" i="7"/>
  <c r="K50" i="7"/>
  <c r="K54" i="7"/>
  <c r="K58" i="7"/>
  <c r="K62" i="7"/>
  <c r="N20" i="7"/>
  <c r="N22" i="15"/>
  <c r="N26" i="15"/>
  <c r="N30" i="15"/>
  <c r="L21" i="7"/>
  <c r="L25" i="7"/>
  <c r="L29" i="7"/>
  <c r="L33" i="7"/>
  <c r="L37" i="7"/>
  <c r="L41" i="7"/>
  <c r="L45" i="7"/>
  <c r="L49" i="7"/>
  <c r="L53" i="7"/>
  <c r="L57" i="7"/>
  <c r="L61" i="7"/>
  <c r="L65" i="7"/>
  <c r="K22" i="15"/>
  <c r="K26" i="15"/>
  <c r="K30" i="15"/>
  <c r="K34" i="15"/>
  <c r="K21" i="14"/>
  <c r="S21" i="14" s="1"/>
  <c r="K25" i="14"/>
  <c r="S25" i="14" s="1"/>
  <c r="K29" i="14"/>
  <c r="S29" i="14" s="1"/>
  <c r="K33" i="14"/>
  <c r="S33" i="14" s="1"/>
  <c r="K37" i="14"/>
  <c r="S37" i="14" s="1"/>
  <c r="K41" i="14"/>
  <c r="S41" i="14" s="1"/>
  <c r="M27" i="7"/>
  <c r="M35" i="7"/>
  <c r="M43" i="7"/>
  <c r="M51" i="7"/>
  <c r="M59" i="7"/>
  <c r="L28" i="15"/>
  <c r="M35" i="15"/>
  <c r="N23" i="14"/>
  <c r="V23" i="14" s="1"/>
  <c r="L29" i="14"/>
  <c r="T29" i="14" s="1"/>
  <c r="M34" i="14"/>
  <c r="U34" i="14" s="1"/>
  <c r="N39" i="14"/>
  <c r="V39" i="14" s="1"/>
  <c r="L44" i="14"/>
  <c r="T44" i="14" s="1"/>
  <c r="L48" i="14"/>
  <c r="T48" i="14" s="1"/>
  <c r="L52" i="14"/>
  <c r="T52" i="14" s="1"/>
  <c r="L56" i="14"/>
  <c r="T56" i="14" s="1"/>
  <c r="L27" i="15"/>
  <c r="N25" i="14"/>
  <c r="V25" i="14" s="1"/>
  <c r="M36" i="14"/>
  <c r="U36" i="14" s="1"/>
  <c r="N45" i="14"/>
  <c r="V45" i="14" s="1"/>
  <c r="N53" i="14"/>
  <c r="V53" i="14" s="1"/>
  <c r="N25" i="7"/>
  <c r="N33" i="7"/>
  <c r="N41" i="7"/>
  <c r="N49" i="7"/>
  <c r="N57" i="7"/>
  <c r="N65" i="7"/>
  <c r="M26" i="15"/>
  <c r="M34" i="15"/>
  <c r="N22" i="14"/>
  <c r="V22" i="14" s="1"/>
  <c r="L28" i="14"/>
  <c r="T28" i="14" s="1"/>
  <c r="M33" i="14"/>
  <c r="U33" i="14" s="1"/>
  <c r="N38" i="14"/>
  <c r="V38" i="14" s="1"/>
  <c r="M43" i="14"/>
  <c r="U43" i="14" s="1"/>
  <c r="M47" i="14"/>
  <c r="U47" i="14" s="1"/>
  <c r="M51" i="14"/>
  <c r="U51" i="14" s="1"/>
  <c r="M55" i="14"/>
  <c r="U55" i="14" s="1"/>
  <c r="M22" i="7"/>
  <c r="M30" i="7"/>
  <c r="M38" i="7"/>
  <c r="M46" i="7"/>
  <c r="M54" i="7"/>
  <c r="M62" i="7"/>
  <c r="L23" i="15"/>
  <c r="L33" i="15"/>
  <c r="L27" i="14"/>
  <c r="T27" i="14" s="1"/>
  <c r="N37" i="14"/>
  <c r="V37" i="14" s="1"/>
  <c r="N46" i="14"/>
  <c r="V46" i="14" s="1"/>
  <c r="K24" i="7"/>
  <c r="K32" i="7"/>
  <c r="K40" i="7"/>
  <c r="K48" i="7"/>
  <c r="K56" i="7"/>
  <c r="K64" i="7"/>
  <c r="N24" i="15"/>
  <c r="N32" i="15"/>
  <c r="L27" i="7"/>
  <c r="L35" i="7"/>
  <c r="L43" i="7"/>
  <c r="L51" i="7"/>
  <c r="L59" i="7"/>
  <c r="K28" i="15"/>
  <c r="K36" i="15"/>
  <c r="K27" i="14"/>
  <c r="S27" i="14" s="1"/>
  <c r="K35" i="14"/>
  <c r="S35" i="14" s="1"/>
  <c r="M23" i="7"/>
  <c r="M39" i="7"/>
  <c r="M55" i="7"/>
  <c r="L24" i="15"/>
  <c r="L21" i="14"/>
  <c r="T21" i="14" s="1"/>
  <c r="N31" i="14"/>
  <c r="V31" i="14" s="1"/>
  <c r="L42" i="14"/>
  <c r="T42" i="14" s="1"/>
  <c r="L50" i="14"/>
  <c r="T50" i="14" s="1"/>
  <c r="M20" i="14"/>
  <c r="M28" i="14"/>
  <c r="U28" i="14" s="1"/>
  <c r="N47" i="14"/>
  <c r="V47" i="14" s="1"/>
  <c r="N27" i="7"/>
  <c r="N43" i="7"/>
  <c r="N59" i="7"/>
  <c r="M28" i="15"/>
  <c r="L24" i="14"/>
  <c r="T24" i="14" s="1"/>
  <c r="L32" i="14"/>
  <c r="T32" i="14" s="1"/>
  <c r="L40" i="14"/>
  <c r="T40" i="14" s="1"/>
  <c r="M45" i="14"/>
  <c r="U45" i="14" s="1"/>
  <c r="M50" i="14"/>
  <c r="U50" i="14" s="1"/>
  <c r="M56" i="14"/>
  <c r="U56" i="14" s="1"/>
  <c r="K27" i="7"/>
  <c r="K35" i="7"/>
  <c r="K43" i="7"/>
  <c r="K51" i="7"/>
  <c r="K59" i="7"/>
  <c r="K20" i="14"/>
  <c r="N27" i="15"/>
  <c r="L22" i="7"/>
  <c r="L30" i="7"/>
  <c r="L38" i="7"/>
  <c r="L46" i="7"/>
  <c r="L54" i="7"/>
  <c r="L62" i="7"/>
  <c r="K23" i="15"/>
  <c r="K31" i="15"/>
  <c r="K22" i="14"/>
  <c r="S22" i="14" s="1"/>
  <c r="K30" i="14"/>
  <c r="S30" i="14" s="1"/>
  <c r="K38" i="14"/>
  <c r="S38" i="14" s="1"/>
  <c r="M29" i="7"/>
  <c r="M45" i="7"/>
  <c r="M61" i="7"/>
  <c r="L30" i="15"/>
  <c r="L25" i="14"/>
  <c r="T25" i="14" s="1"/>
  <c r="N35" i="14"/>
  <c r="V35" i="14" s="1"/>
  <c r="L45" i="14"/>
  <c r="T45" i="14" s="1"/>
  <c r="L53" i="14"/>
  <c r="T53" i="14" s="1"/>
  <c r="L31" i="14"/>
  <c r="T31" i="14" s="1"/>
  <c r="N49" i="14"/>
  <c r="V49" i="14" s="1"/>
  <c r="N29" i="7"/>
  <c r="N45" i="7"/>
  <c r="N61" i="7"/>
  <c r="M30" i="15"/>
  <c r="M25" i="14"/>
  <c r="U25" i="14" s="1"/>
  <c r="N34" i="14"/>
  <c r="V34" i="14" s="1"/>
  <c r="M41" i="14"/>
  <c r="U41" i="14" s="1"/>
  <c r="M46" i="14"/>
  <c r="U46" i="14" s="1"/>
  <c r="M52" i="14"/>
  <c r="U52" i="14" s="1"/>
  <c r="M57" i="14"/>
  <c r="U57" i="14" s="1"/>
  <c r="M28" i="7"/>
  <c r="M40" i="7"/>
  <c r="M50" i="7"/>
  <c r="M60" i="7"/>
  <c r="L25" i="15"/>
  <c r="N21" i="14"/>
  <c r="V21" i="14" s="1"/>
  <c r="L35" i="14"/>
  <c r="T35" i="14" s="1"/>
  <c r="N48" i="14"/>
  <c r="V48" i="14" s="1"/>
  <c r="N56" i="14"/>
  <c r="V56" i="14" s="1"/>
  <c r="N46" i="7"/>
  <c r="K50" i="14"/>
  <c r="S50" i="14" s="1"/>
  <c r="N48" i="7"/>
  <c r="M33" i="15"/>
  <c r="L38" i="14"/>
  <c r="T38" i="14" s="1"/>
  <c r="K55" i="14"/>
  <c r="S55" i="14" s="1"/>
  <c r="N42" i="7"/>
  <c r="M27" i="15"/>
  <c r="L34" i="14"/>
  <c r="T34" i="14" s="1"/>
  <c r="K52" i="14"/>
  <c r="S52" i="14" s="1"/>
  <c r="N36" i="7"/>
  <c r="M21" i="15"/>
  <c r="L30" i="14"/>
  <c r="T30" i="14" s="1"/>
  <c r="K49" i="14"/>
  <c r="S49" i="14" s="1"/>
  <c r="M31" i="14"/>
  <c r="U31" i="14" s="1"/>
  <c r="K54" i="14"/>
  <c r="S54" i="14" s="1"/>
  <c r="K28" i="7"/>
  <c r="K36" i="7"/>
  <c r="K44" i="7"/>
  <c r="K52" i="7"/>
  <c r="K60" i="7"/>
  <c r="N28" i="15"/>
  <c r="L23" i="7"/>
  <c r="L31" i="7"/>
  <c r="L39" i="7"/>
  <c r="L47" i="7"/>
  <c r="L55" i="7"/>
  <c r="L63" i="7"/>
  <c r="K24" i="15"/>
  <c r="K32" i="15"/>
  <c r="K23" i="14"/>
  <c r="S23" i="14" s="1"/>
  <c r="K31" i="14"/>
  <c r="S31" i="14" s="1"/>
  <c r="K39" i="14"/>
  <c r="S39" i="14" s="1"/>
  <c r="M31" i="7"/>
  <c r="M47" i="7"/>
  <c r="M63" i="7"/>
  <c r="L32" i="15"/>
  <c r="N36" i="14"/>
  <c r="V36" i="14" s="1"/>
  <c r="K45" i="14"/>
  <c r="S45" i="14" s="1"/>
  <c r="M36" i="15"/>
  <c r="N44" i="7"/>
  <c r="K48" i="14"/>
  <c r="S48" i="14" s="1"/>
  <c r="M23" i="14"/>
  <c r="U23" i="14" s="1"/>
  <c r="N50" i="7"/>
  <c r="K51" i="14"/>
  <c r="S51" i="14" s="1"/>
  <c r="M27" i="14"/>
  <c r="U27" i="14" s="1"/>
  <c r="N56" i="7"/>
  <c r="L26" i="14"/>
  <c r="T26" i="14" s="1"/>
  <c r="N30" i="7"/>
  <c r="N50" i="14"/>
  <c r="V50" i="14" s="1"/>
  <c r="M32" i="14"/>
  <c r="U32" i="14" s="1"/>
  <c r="L31" i="15"/>
  <c r="M64" i="7"/>
  <c r="M48" i="7"/>
  <c r="M34" i="7"/>
  <c r="L20" i="14"/>
  <c r="M48" i="14"/>
  <c r="U48" i="14" s="1"/>
  <c r="L36" i="14"/>
  <c r="T36" i="14" s="1"/>
  <c r="N35" i="15"/>
  <c r="N51" i="7"/>
  <c r="N55" i="14"/>
  <c r="V55" i="14" s="1"/>
  <c r="N34" i="15"/>
  <c r="L49" i="14"/>
  <c r="T49" i="14" s="1"/>
  <c r="M30" i="14"/>
  <c r="U30" i="14" s="1"/>
  <c r="M53" i="7"/>
  <c r="K26" i="14"/>
  <c r="S26" i="14" s="1"/>
  <c r="L58" i="7"/>
  <c r="L26" i="7"/>
  <c r="K55" i="7"/>
  <c r="K23" i="7"/>
  <c r="L73" i="7"/>
  <c r="L66" i="6"/>
  <c r="M65" i="6"/>
  <c r="N64" i="6"/>
  <c r="K63" i="6"/>
  <c r="L62" i="6"/>
  <c r="M61" i="6"/>
  <c r="N60" i="6"/>
  <c r="K59" i="6"/>
  <c r="L58" i="6"/>
  <c r="M57" i="6"/>
  <c r="N56" i="6"/>
  <c r="K55" i="6"/>
  <c r="L54" i="6"/>
  <c r="M53" i="6"/>
  <c r="N52" i="6"/>
  <c r="K51" i="6"/>
  <c r="L50" i="6"/>
  <c r="M49" i="6"/>
  <c r="N48" i="6"/>
  <c r="K47" i="6"/>
  <c r="L46" i="6"/>
  <c r="M45" i="6"/>
  <c r="N44" i="6"/>
  <c r="K43" i="6"/>
  <c r="L42" i="6"/>
  <c r="M41" i="6"/>
  <c r="N40" i="6"/>
  <c r="K39" i="6"/>
  <c r="N66" i="6"/>
  <c r="K65" i="6"/>
  <c r="L64" i="6"/>
  <c r="M63" i="6"/>
  <c r="N62" i="6"/>
  <c r="K61" i="6"/>
  <c r="L60" i="6"/>
  <c r="M59" i="6"/>
  <c r="N58" i="6"/>
  <c r="K57" i="6"/>
  <c r="L56" i="6"/>
  <c r="M55" i="6"/>
  <c r="N54" i="6"/>
  <c r="K53" i="6"/>
  <c r="L52" i="6"/>
  <c r="M51" i="6"/>
  <c r="N50" i="6"/>
  <c r="K49" i="6"/>
  <c r="L48" i="6"/>
  <c r="M47" i="6"/>
  <c r="N46" i="6"/>
  <c r="K45" i="6"/>
  <c r="L44" i="6"/>
  <c r="M43" i="6"/>
  <c r="N42" i="6"/>
  <c r="K41" i="6"/>
  <c r="L40" i="6"/>
  <c r="M39" i="6"/>
  <c r="N38" i="6"/>
  <c r="K37" i="6"/>
  <c r="L36" i="6"/>
  <c r="M35" i="6"/>
  <c r="N34" i="6"/>
  <c r="K33" i="6"/>
  <c r="L32" i="6"/>
  <c r="M31" i="6"/>
  <c r="N30" i="6"/>
  <c r="K29" i="6"/>
  <c r="L28" i="6"/>
  <c r="M27" i="6"/>
  <c r="N26" i="6"/>
  <c r="K25" i="6"/>
  <c r="L24" i="6"/>
  <c r="M23" i="6"/>
  <c r="N22" i="6"/>
  <c r="K21" i="6"/>
  <c r="L20" i="6"/>
  <c r="N65" i="6"/>
  <c r="K64" i="6"/>
  <c r="N61" i="6"/>
  <c r="K60" i="6"/>
  <c r="N57" i="6"/>
  <c r="K56" i="6"/>
  <c r="N53" i="6"/>
  <c r="K52" i="6"/>
  <c r="N49" i="6"/>
  <c r="K48" i="6"/>
  <c r="N45" i="6"/>
  <c r="K44" i="6"/>
  <c r="N41" i="6"/>
  <c r="K40" i="6"/>
  <c r="K66" i="6"/>
  <c r="N63" i="6"/>
  <c r="K62" i="6"/>
  <c r="N59" i="6"/>
  <c r="K58" i="6"/>
  <c r="N55" i="6"/>
  <c r="K54" i="6"/>
  <c r="N51" i="6"/>
  <c r="K50" i="6"/>
  <c r="N47" i="6"/>
  <c r="K46" i="6"/>
  <c r="N43" i="6"/>
  <c r="K42" i="6"/>
  <c r="N39" i="6"/>
  <c r="L38" i="6"/>
  <c r="M37" i="6"/>
  <c r="M36" i="6"/>
  <c r="L35" i="6"/>
  <c r="L34" i="6"/>
  <c r="M33" i="6"/>
  <c r="M32" i="6"/>
  <c r="L31" i="6"/>
  <c r="L30" i="6"/>
  <c r="M29" i="6"/>
  <c r="M28" i="6"/>
  <c r="L27" i="6"/>
  <c r="L26" i="6"/>
  <c r="M25" i="6"/>
  <c r="M24" i="6"/>
  <c r="L23" i="6"/>
  <c r="L22" i="6"/>
  <c r="M21" i="6"/>
  <c r="M20" i="6"/>
  <c r="M64" i="6"/>
  <c r="L63" i="6"/>
  <c r="M60" i="6"/>
  <c r="L59" i="6"/>
  <c r="M56" i="6"/>
  <c r="L55" i="6"/>
  <c r="M52" i="6"/>
  <c r="L51" i="6"/>
  <c r="M48" i="6"/>
  <c r="L47" i="6"/>
  <c r="M44" i="6"/>
  <c r="L43" i="6"/>
  <c r="M40" i="6"/>
  <c r="L39" i="6"/>
  <c r="K38" i="6"/>
  <c r="L37" i="6"/>
  <c r="K36" i="6"/>
  <c r="K35" i="6"/>
  <c r="K34" i="6"/>
  <c r="L33" i="6"/>
  <c r="K32" i="6"/>
  <c r="K31" i="6"/>
  <c r="K30" i="6"/>
  <c r="L29" i="6"/>
  <c r="K28" i="6"/>
  <c r="K27" i="6"/>
  <c r="K26" i="6"/>
  <c r="L25" i="6"/>
  <c r="K24" i="6"/>
  <c r="K23" i="6"/>
  <c r="K22" i="6"/>
  <c r="L21" i="6"/>
  <c r="K20" i="6"/>
  <c r="L65" i="6"/>
  <c r="M62" i="6"/>
  <c r="L57" i="6"/>
  <c r="M54" i="6"/>
  <c r="L49" i="6"/>
  <c r="M46" i="6"/>
  <c r="L41" i="6"/>
  <c r="M38" i="6"/>
  <c r="N36" i="6"/>
  <c r="M34" i="6"/>
  <c r="N32" i="6"/>
  <c r="M30" i="6"/>
  <c r="N28" i="6"/>
  <c r="M26" i="6"/>
  <c r="M22" i="6"/>
  <c r="M66" i="6"/>
  <c r="L61" i="6"/>
  <c r="M58" i="6"/>
  <c r="L53" i="6"/>
  <c r="M50" i="6"/>
  <c r="L45" i="6"/>
  <c r="M42" i="6"/>
  <c r="N37" i="6"/>
  <c r="N35" i="6"/>
  <c r="N33" i="6"/>
  <c r="N31" i="6"/>
  <c r="N29" i="6"/>
  <c r="N27" i="6"/>
  <c r="N25" i="6"/>
  <c r="N23" i="6"/>
  <c r="N21" i="6"/>
  <c r="N24" i="6"/>
  <c r="N20" i="6"/>
  <c r="J44" i="12"/>
  <c r="F344" i="20"/>
  <c r="F15" i="13" l="1"/>
  <c r="F200" i="20"/>
  <c r="S21" i="15"/>
  <c r="F23" i="13"/>
  <c r="F208" i="20"/>
  <c r="S29" i="15"/>
  <c r="V20" i="15"/>
  <c r="I14" i="13"/>
  <c r="N42" i="15"/>
  <c r="N38" i="15"/>
  <c r="I33" i="13" s="1"/>
  <c r="I58" i="20" s="1"/>
  <c r="I199" i="20"/>
  <c r="N41" i="15"/>
  <c r="N44" i="15"/>
  <c r="N39" i="15"/>
  <c r="I31" i="13" s="1"/>
  <c r="I56" i="20" s="1"/>
  <c r="N43" i="15"/>
  <c r="N37" i="15"/>
  <c r="I32" i="13" s="1"/>
  <c r="I57" i="20" s="1"/>
  <c r="N40" i="15"/>
  <c r="I207" i="20"/>
  <c r="I22" i="13"/>
  <c r="V28" i="15"/>
  <c r="V36" i="15"/>
  <c r="I30" i="13"/>
  <c r="I215" i="20"/>
  <c r="H21" i="13"/>
  <c r="H206" i="20"/>
  <c r="U27" i="15"/>
  <c r="H214" i="20"/>
  <c r="U35" i="15"/>
  <c r="H29" i="13"/>
  <c r="H204" i="20"/>
  <c r="H19" i="13"/>
  <c r="U25" i="15"/>
  <c r="H212" i="20"/>
  <c r="H27" i="13"/>
  <c r="U33" i="15"/>
  <c r="H16" i="13"/>
  <c r="H201" i="20"/>
  <c r="U22" i="15"/>
  <c r="H205" i="20"/>
  <c r="H20" i="13"/>
  <c r="U26" i="15"/>
  <c r="H24" i="13"/>
  <c r="H209" i="20"/>
  <c r="U30" i="15"/>
  <c r="H28" i="13"/>
  <c r="H213" i="20"/>
  <c r="U34" i="15"/>
  <c r="G15" i="13"/>
  <c r="G200" i="20"/>
  <c r="T21" i="15"/>
  <c r="G204" i="20"/>
  <c r="G19" i="13"/>
  <c r="T25" i="15"/>
  <c r="G23" i="13"/>
  <c r="G208" i="20"/>
  <c r="T29" i="15"/>
  <c r="G27" i="13"/>
  <c r="G212" i="20"/>
  <c r="T33" i="15"/>
  <c r="F14" i="26"/>
  <c r="H61" i="20" s="1"/>
  <c r="H216" i="20"/>
  <c r="S20" i="25"/>
  <c r="I162" i="20"/>
  <c r="I15" i="12"/>
  <c r="I170" i="20"/>
  <c r="I23" i="12"/>
  <c r="I178" i="20"/>
  <c r="I31" i="12"/>
  <c r="I186" i="20"/>
  <c r="I39" i="12"/>
  <c r="I194" i="20"/>
  <c r="I47" i="12"/>
  <c r="F16" i="12"/>
  <c r="F163" i="20"/>
  <c r="F171" i="20"/>
  <c r="F24" i="12"/>
  <c r="F179" i="20"/>
  <c r="F32" i="12"/>
  <c r="F187" i="20"/>
  <c r="F40" i="12"/>
  <c r="F195" i="20"/>
  <c r="F48" i="12"/>
  <c r="G19" i="12"/>
  <c r="G166" i="20"/>
  <c r="G27" i="12"/>
  <c r="G174" i="20"/>
  <c r="G35" i="12"/>
  <c r="G182" i="20"/>
  <c r="G190" i="20"/>
  <c r="G43" i="12"/>
  <c r="G51" i="12"/>
  <c r="G198" i="20"/>
  <c r="G168" i="20"/>
  <c r="G21" i="12"/>
  <c r="G176" i="20"/>
  <c r="G29" i="12"/>
  <c r="G37" i="12"/>
  <c r="G184" i="20"/>
  <c r="G192" i="20"/>
  <c r="G45" i="12"/>
  <c r="G161" i="20"/>
  <c r="G14" i="12"/>
  <c r="L64" i="14"/>
  <c r="L60" i="14"/>
  <c r="G52" i="12" s="1"/>
  <c r="G50" i="20" s="1"/>
  <c r="L62" i="14"/>
  <c r="L58" i="14"/>
  <c r="G53" i="12" s="1"/>
  <c r="G51" i="20" s="1"/>
  <c r="L61" i="14"/>
  <c r="L65" i="14"/>
  <c r="T20" i="14"/>
  <c r="L63" i="14"/>
  <c r="L59" i="14"/>
  <c r="G54" i="12" s="1"/>
  <c r="G52" i="20" s="1"/>
  <c r="G165" i="20"/>
  <c r="G18" i="12"/>
  <c r="G169" i="20"/>
  <c r="G22" i="12"/>
  <c r="G173" i="20"/>
  <c r="G26" i="12"/>
  <c r="G30" i="12"/>
  <c r="G177" i="20"/>
  <c r="G181" i="20"/>
  <c r="G34" i="12"/>
  <c r="G185" i="20"/>
  <c r="G38" i="12"/>
  <c r="G189" i="20"/>
  <c r="G42" i="12"/>
  <c r="G46" i="12"/>
  <c r="G193" i="20"/>
  <c r="G197" i="20"/>
  <c r="G50" i="12"/>
  <c r="G163" i="20"/>
  <c r="G16" i="12"/>
  <c r="G167" i="20"/>
  <c r="G20" i="12"/>
  <c r="G171" i="20"/>
  <c r="G24" i="12"/>
  <c r="G175" i="20"/>
  <c r="G28" i="12"/>
  <c r="G179" i="20"/>
  <c r="G32" i="12"/>
  <c r="G183" i="20"/>
  <c r="G36" i="12"/>
  <c r="G187" i="20"/>
  <c r="G40" i="12"/>
  <c r="G44" i="12"/>
  <c r="G191" i="20"/>
  <c r="G48" i="12"/>
  <c r="G195" i="20"/>
  <c r="V20" i="6"/>
  <c r="N72" i="6"/>
  <c r="N68" i="6"/>
  <c r="I63" i="4" s="1"/>
  <c r="I40" i="20" s="1"/>
  <c r="N74" i="6"/>
  <c r="N69" i="6"/>
  <c r="I61" i="4" s="1"/>
  <c r="I38" i="20" s="1"/>
  <c r="I14" i="4"/>
  <c r="N71" i="6"/>
  <c r="I68" i="20"/>
  <c r="N70" i="6"/>
  <c r="N67" i="6"/>
  <c r="I62" i="4" s="1"/>
  <c r="I39" i="20" s="1"/>
  <c r="N73" i="6"/>
  <c r="I73" i="20"/>
  <c r="I19" i="4"/>
  <c r="V25" i="6"/>
  <c r="I81" i="20"/>
  <c r="I27" i="4"/>
  <c r="V33" i="6"/>
  <c r="G39" i="4"/>
  <c r="G93" i="20"/>
  <c r="T45" i="6"/>
  <c r="G55" i="4"/>
  <c r="G109" i="20"/>
  <c r="T61" i="6"/>
  <c r="I22" i="4"/>
  <c r="I76" i="20"/>
  <c r="V28" i="6"/>
  <c r="I30" i="4"/>
  <c r="I84" i="20"/>
  <c r="V36" i="6"/>
  <c r="G43" i="4"/>
  <c r="T49" i="6"/>
  <c r="G97" i="20"/>
  <c r="G113" i="20"/>
  <c r="G59" i="4"/>
  <c r="T65" i="6"/>
  <c r="F71" i="20"/>
  <c r="S23" i="6"/>
  <c r="F17" i="4"/>
  <c r="F75" i="20"/>
  <c r="F21" i="4"/>
  <c r="S27" i="6"/>
  <c r="F79" i="20"/>
  <c r="S31" i="6"/>
  <c r="F25" i="4"/>
  <c r="F83" i="20"/>
  <c r="F29" i="4"/>
  <c r="S35" i="6"/>
  <c r="G87" i="20"/>
  <c r="T39" i="6"/>
  <c r="G33" i="4"/>
  <c r="G95" i="20"/>
  <c r="T47" i="6"/>
  <c r="G41" i="4"/>
  <c r="G103" i="20"/>
  <c r="G49" i="4"/>
  <c r="T55" i="6"/>
  <c r="G111" i="20"/>
  <c r="G57" i="4"/>
  <c r="T63" i="6"/>
  <c r="G70" i="20"/>
  <c r="G16" i="4"/>
  <c r="T22" i="6"/>
  <c r="G74" i="20"/>
  <c r="G20" i="4"/>
  <c r="T26" i="6"/>
  <c r="G78" i="20"/>
  <c r="G24" i="4"/>
  <c r="T30" i="6"/>
  <c r="G82" i="20"/>
  <c r="G28" i="4"/>
  <c r="T34" i="6"/>
  <c r="G86" i="20"/>
  <c r="G32" i="4"/>
  <c r="T38" i="6"/>
  <c r="F40" i="4"/>
  <c r="S46" i="6"/>
  <c r="F94" i="20"/>
  <c r="F102" i="20"/>
  <c r="S54" i="6"/>
  <c r="F48" i="4"/>
  <c r="F110" i="20"/>
  <c r="F56" i="4"/>
  <c r="S62" i="6"/>
  <c r="I35" i="4"/>
  <c r="I89" i="20"/>
  <c r="V41" i="6"/>
  <c r="I97" i="20"/>
  <c r="I43" i="4"/>
  <c r="V49" i="6"/>
  <c r="I105" i="20"/>
  <c r="I51" i="4"/>
  <c r="V57" i="6"/>
  <c r="I113" i="20"/>
  <c r="I59" i="4"/>
  <c r="V65" i="6"/>
  <c r="H17" i="4"/>
  <c r="H71" i="20"/>
  <c r="U23" i="6"/>
  <c r="H75" i="20"/>
  <c r="H21" i="4"/>
  <c r="U27" i="6"/>
  <c r="H79" i="20"/>
  <c r="H25" i="4"/>
  <c r="U31" i="6"/>
  <c r="H83" i="20"/>
  <c r="H29" i="4"/>
  <c r="U35" i="6"/>
  <c r="H87" i="20"/>
  <c r="H33" i="4"/>
  <c r="U39" i="6"/>
  <c r="H37" i="4"/>
  <c r="H91" i="20"/>
  <c r="U43" i="6"/>
  <c r="H41" i="4"/>
  <c r="H95" i="20"/>
  <c r="U47" i="6"/>
  <c r="H45" i="4"/>
  <c r="H99" i="20"/>
  <c r="U51" i="6"/>
  <c r="H49" i="4"/>
  <c r="H103" i="20"/>
  <c r="U55" i="6"/>
  <c r="H107" i="20"/>
  <c r="H53" i="4"/>
  <c r="U59" i="6"/>
  <c r="H57" i="4"/>
  <c r="H111" i="20"/>
  <c r="U63" i="6"/>
  <c r="F87" i="20"/>
  <c r="S39" i="6"/>
  <c r="F33" i="4"/>
  <c r="F91" i="20"/>
  <c r="F37" i="4"/>
  <c r="S43" i="6"/>
  <c r="F95" i="20"/>
  <c r="S47" i="6"/>
  <c r="F41" i="4"/>
  <c r="F99" i="20"/>
  <c r="F45" i="4"/>
  <c r="S51" i="6"/>
  <c r="F103" i="20"/>
  <c r="S55" i="6"/>
  <c r="F49" i="4"/>
  <c r="F107" i="20"/>
  <c r="F53" i="4"/>
  <c r="S59" i="6"/>
  <c r="F111" i="20"/>
  <c r="S63" i="6"/>
  <c r="F57" i="4"/>
  <c r="H14" i="5"/>
  <c r="H115" i="20"/>
  <c r="M72" i="7"/>
  <c r="M68" i="7"/>
  <c r="H60" i="5" s="1"/>
  <c r="H44" i="20" s="1"/>
  <c r="M71" i="7"/>
  <c r="M66" i="7"/>
  <c r="H61" i="5" s="1"/>
  <c r="H45" i="20" s="1"/>
  <c r="M69" i="7"/>
  <c r="M73" i="7"/>
  <c r="M67" i="7"/>
  <c r="H62" i="5" s="1"/>
  <c r="H46" i="20" s="1"/>
  <c r="M70" i="7"/>
  <c r="U20" i="7"/>
  <c r="H123" i="20"/>
  <c r="H22" i="5"/>
  <c r="U28" i="7"/>
  <c r="H131" i="20"/>
  <c r="H30" i="5"/>
  <c r="U36" i="7"/>
  <c r="I139" i="20"/>
  <c r="I38" i="5"/>
  <c r="V44" i="7"/>
  <c r="I46" i="5"/>
  <c r="I147" i="20"/>
  <c r="V52" i="7"/>
  <c r="I155" i="20"/>
  <c r="I54" i="5"/>
  <c r="V60" i="7"/>
  <c r="I118" i="20"/>
  <c r="I17" i="5"/>
  <c r="V23" i="7"/>
  <c r="I126" i="20"/>
  <c r="I25" i="5"/>
  <c r="V31" i="7"/>
  <c r="H134" i="20"/>
  <c r="U39" i="7"/>
  <c r="H33" i="5"/>
  <c r="H117" i="20"/>
  <c r="H16" i="5"/>
  <c r="U22" i="7"/>
  <c r="H125" i="20"/>
  <c r="U30" i="7"/>
  <c r="H24" i="5"/>
  <c r="V38" i="7"/>
  <c r="I32" i="5"/>
  <c r="I133" i="20"/>
  <c r="F142" i="20"/>
  <c r="F41" i="5"/>
  <c r="S47" i="7"/>
  <c r="F49" i="5"/>
  <c r="F150" i="20"/>
  <c r="S55" i="7"/>
  <c r="F158" i="20"/>
  <c r="F57" i="5"/>
  <c r="S63" i="7"/>
  <c r="F119" i="20"/>
  <c r="S24" i="7"/>
  <c r="F18" i="5"/>
  <c r="F127" i="20"/>
  <c r="F26" i="5"/>
  <c r="S32" i="7"/>
  <c r="S40" i="7"/>
  <c r="F135" i="20"/>
  <c r="F34" i="5"/>
  <c r="H116" i="20"/>
  <c r="H15" i="5"/>
  <c r="U21" i="7"/>
  <c r="H120" i="20"/>
  <c r="U25" i="7"/>
  <c r="H19" i="5"/>
  <c r="H124" i="20"/>
  <c r="H23" i="5"/>
  <c r="U29" i="7"/>
  <c r="H27" i="5"/>
  <c r="H128" i="20"/>
  <c r="U33" i="7"/>
  <c r="H31" i="5"/>
  <c r="H132" i="20"/>
  <c r="U37" i="7"/>
  <c r="H35" i="5"/>
  <c r="H136" i="20"/>
  <c r="U41" i="7"/>
  <c r="H140" i="20"/>
  <c r="H39" i="5"/>
  <c r="U45" i="7"/>
  <c r="H148" i="20"/>
  <c r="H47" i="5"/>
  <c r="U53" i="7"/>
  <c r="H156" i="20"/>
  <c r="H55" i="5"/>
  <c r="U61" i="7"/>
  <c r="F116" i="20"/>
  <c r="S21" i="7"/>
  <c r="F15" i="5"/>
  <c r="F120" i="20"/>
  <c r="F19" i="5"/>
  <c r="S25" i="7"/>
  <c r="F124" i="20"/>
  <c r="F23" i="5"/>
  <c r="S29" i="7"/>
  <c r="F128" i="20"/>
  <c r="F27" i="5"/>
  <c r="S33" i="7"/>
  <c r="F132" i="20"/>
  <c r="S37" i="7"/>
  <c r="F31" i="5"/>
  <c r="H146" i="20"/>
  <c r="H45" i="5"/>
  <c r="U51" i="7"/>
  <c r="H154" i="20"/>
  <c r="H53" i="5"/>
  <c r="U59" i="7"/>
  <c r="I134" i="20"/>
  <c r="I33" i="5"/>
  <c r="V39" i="7"/>
  <c r="I37" i="5"/>
  <c r="I138" i="20"/>
  <c r="V43" i="7"/>
  <c r="I41" i="5"/>
  <c r="I142" i="20"/>
  <c r="V47" i="7"/>
  <c r="I45" i="5"/>
  <c r="I146" i="20"/>
  <c r="V51" i="7"/>
  <c r="I150" i="20"/>
  <c r="I49" i="5"/>
  <c r="V55" i="7"/>
  <c r="I154" i="20"/>
  <c r="V59" i="7"/>
  <c r="I53" i="5"/>
  <c r="I158" i="20"/>
  <c r="I57" i="5"/>
  <c r="V63" i="7"/>
  <c r="H141" i="20"/>
  <c r="U46" i="7"/>
  <c r="H40" i="5"/>
  <c r="H145" i="20"/>
  <c r="H44" i="5"/>
  <c r="U50" i="7"/>
  <c r="H149" i="20"/>
  <c r="U54" i="7"/>
  <c r="H48" i="5"/>
  <c r="H153" i="20"/>
  <c r="U58" i="7"/>
  <c r="H52" i="5"/>
  <c r="H157" i="20"/>
  <c r="U62" i="7"/>
  <c r="H56" i="5"/>
  <c r="F202" i="20"/>
  <c r="S23" i="15"/>
  <c r="F17" i="13"/>
  <c r="F210" i="20"/>
  <c r="F25" i="13"/>
  <c r="S31" i="15"/>
  <c r="I16" i="13"/>
  <c r="I201" i="20"/>
  <c r="V22" i="15"/>
  <c r="I24" i="13"/>
  <c r="V30" i="15"/>
  <c r="I209" i="20"/>
  <c r="T22" i="15"/>
  <c r="G16" i="13"/>
  <c r="G201" i="20"/>
  <c r="G209" i="20"/>
  <c r="G24" i="13"/>
  <c r="T30" i="15"/>
  <c r="G199" i="20"/>
  <c r="L39" i="15"/>
  <c r="G31" i="13" s="1"/>
  <c r="G56" i="20" s="1"/>
  <c r="L41" i="15"/>
  <c r="L40" i="15"/>
  <c r="G14" i="13"/>
  <c r="L42" i="15"/>
  <c r="L44" i="15"/>
  <c r="L38" i="15"/>
  <c r="G33" i="13" s="1"/>
  <c r="G58" i="20" s="1"/>
  <c r="L37" i="15"/>
  <c r="G32" i="13" s="1"/>
  <c r="G57" i="20" s="1"/>
  <c r="L43" i="15"/>
  <c r="T20" i="15"/>
  <c r="G22" i="13"/>
  <c r="G207" i="20"/>
  <c r="T28" i="15"/>
  <c r="G215" i="20"/>
  <c r="G30" i="13"/>
  <c r="T36" i="15"/>
  <c r="G17" i="13"/>
  <c r="G202" i="20"/>
  <c r="T23" i="15"/>
  <c r="G206" i="20"/>
  <c r="T27" i="15"/>
  <c r="G21" i="13"/>
  <c r="G25" i="13"/>
  <c r="G210" i="20"/>
  <c r="T31" i="15"/>
  <c r="G214" i="20"/>
  <c r="G29" i="13"/>
  <c r="T35" i="15"/>
  <c r="F201" i="20"/>
  <c r="F16" i="13"/>
  <c r="S22" i="15"/>
  <c r="F205" i="20"/>
  <c r="F20" i="13"/>
  <c r="S26" i="15"/>
  <c r="F24" i="13"/>
  <c r="F209" i="20"/>
  <c r="S30" i="15"/>
  <c r="F213" i="20"/>
  <c r="F28" i="13"/>
  <c r="S34" i="15"/>
  <c r="D14" i="26"/>
  <c r="F61" i="20" s="1"/>
  <c r="F216" i="20"/>
  <c r="Q20" i="25"/>
  <c r="I164" i="20"/>
  <c r="I17" i="12"/>
  <c r="I25" i="12"/>
  <c r="I172" i="20"/>
  <c r="I180" i="20"/>
  <c r="I33" i="12"/>
  <c r="I188" i="20"/>
  <c r="I41" i="12"/>
  <c r="I49" i="12"/>
  <c r="I196" i="20"/>
  <c r="F165" i="20"/>
  <c r="F18" i="12"/>
  <c r="F173" i="20"/>
  <c r="F26" i="12"/>
  <c r="F34" i="12"/>
  <c r="F181" i="20"/>
  <c r="F189" i="20"/>
  <c r="F42" i="12"/>
  <c r="F197" i="20"/>
  <c r="F50" i="12"/>
  <c r="H167" i="20"/>
  <c r="H20" i="12"/>
  <c r="H175" i="20"/>
  <c r="H28" i="12"/>
  <c r="H183" i="20"/>
  <c r="H36" i="12"/>
  <c r="H191" i="20"/>
  <c r="H44" i="12"/>
  <c r="H161" i="20"/>
  <c r="H14" i="12"/>
  <c r="U20" i="14"/>
  <c r="M58" i="14"/>
  <c r="H53" i="12" s="1"/>
  <c r="H51" i="20" s="1"/>
  <c r="M62" i="14"/>
  <c r="M60" i="14"/>
  <c r="H52" i="12" s="1"/>
  <c r="H50" i="20" s="1"/>
  <c r="M64" i="14"/>
  <c r="M61" i="14"/>
  <c r="M65" i="14"/>
  <c r="M59" i="14"/>
  <c r="H54" i="12" s="1"/>
  <c r="H52" i="20" s="1"/>
  <c r="M63" i="14"/>
  <c r="H169" i="20"/>
  <c r="H22" i="12"/>
  <c r="H30" i="12"/>
  <c r="H177" i="20"/>
  <c r="H38" i="12"/>
  <c r="H185" i="20"/>
  <c r="H46" i="12"/>
  <c r="H193" i="20"/>
  <c r="F162" i="20"/>
  <c r="F15" i="12"/>
  <c r="F19" i="12"/>
  <c r="F166" i="20"/>
  <c r="F23" i="12"/>
  <c r="F170" i="20"/>
  <c r="F174" i="20"/>
  <c r="F27" i="12"/>
  <c r="F178" i="20"/>
  <c r="F31" i="12"/>
  <c r="F35" i="12"/>
  <c r="F182" i="20"/>
  <c r="F186" i="20"/>
  <c r="F39" i="12"/>
  <c r="F43" i="12"/>
  <c r="F190" i="20"/>
  <c r="F47" i="12"/>
  <c r="F194" i="20"/>
  <c r="F198" i="20"/>
  <c r="F51" i="12"/>
  <c r="F164" i="20"/>
  <c r="F17" i="12"/>
  <c r="F168" i="20"/>
  <c r="F21" i="12"/>
  <c r="F25" i="12"/>
  <c r="F172" i="20"/>
  <c r="F29" i="12"/>
  <c r="F176" i="20"/>
  <c r="F33" i="12"/>
  <c r="F180" i="20"/>
  <c r="F184" i="20"/>
  <c r="F37" i="12"/>
  <c r="F188" i="20"/>
  <c r="F41" i="12"/>
  <c r="F192" i="20"/>
  <c r="F45" i="12"/>
  <c r="F196" i="20"/>
  <c r="F49" i="12"/>
  <c r="I72" i="20"/>
  <c r="V24" i="6"/>
  <c r="I18" i="4"/>
  <c r="I75" i="20"/>
  <c r="V27" i="6"/>
  <c r="I21" i="4"/>
  <c r="I29" i="4"/>
  <c r="I83" i="20"/>
  <c r="V35" i="6"/>
  <c r="H98" i="20"/>
  <c r="U50" i="6"/>
  <c r="H44" i="4"/>
  <c r="U66" i="6"/>
  <c r="H114" i="20"/>
  <c r="H60" i="4"/>
  <c r="H78" i="20"/>
  <c r="H24" i="4"/>
  <c r="U30" i="6"/>
  <c r="H32" i="4"/>
  <c r="H86" i="20"/>
  <c r="U38" i="6"/>
  <c r="H102" i="20"/>
  <c r="H48" i="4"/>
  <c r="U54" i="6"/>
  <c r="F68" i="20"/>
  <c r="F14" i="4"/>
  <c r="K74" i="6"/>
  <c r="K70" i="6"/>
  <c r="S20" i="6"/>
  <c r="K73" i="6"/>
  <c r="K68" i="6"/>
  <c r="F63" i="4" s="1"/>
  <c r="F40" i="20" s="1"/>
  <c r="K71" i="6"/>
  <c r="K69" i="6"/>
  <c r="F61" i="4" s="1"/>
  <c r="F38" i="20" s="1"/>
  <c r="K72" i="6"/>
  <c r="K67" i="6"/>
  <c r="F62" i="4" s="1"/>
  <c r="F39" i="20" s="1"/>
  <c r="F72" i="20"/>
  <c r="S24" i="6"/>
  <c r="F18" i="4"/>
  <c r="F76" i="20"/>
  <c r="F22" i="4"/>
  <c r="S28" i="6"/>
  <c r="F26" i="4"/>
  <c r="F80" i="20"/>
  <c r="S32" i="6"/>
  <c r="F30" i="4"/>
  <c r="F84" i="20"/>
  <c r="S36" i="6"/>
  <c r="H34" i="4"/>
  <c r="H88" i="20"/>
  <c r="U40" i="6"/>
  <c r="H42" i="4"/>
  <c r="H96" i="20"/>
  <c r="U48" i="6"/>
  <c r="H50" i="4"/>
  <c r="H104" i="20"/>
  <c r="U56" i="6"/>
  <c r="H112" i="20"/>
  <c r="H58" i="4"/>
  <c r="U64" i="6"/>
  <c r="G71" i="20"/>
  <c r="G17" i="4"/>
  <c r="T23" i="6"/>
  <c r="G75" i="20"/>
  <c r="G21" i="4"/>
  <c r="T27" i="6"/>
  <c r="G25" i="4"/>
  <c r="T31" i="6"/>
  <c r="G79" i="20"/>
  <c r="G83" i="20"/>
  <c r="G29" i="4"/>
  <c r="T35" i="6"/>
  <c r="I87" i="20"/>
  <c r="I33" i="4"/>
  <c r="V39" i="6"/>
  <c r="I95" i="20"/>
  <c r="I41" i="4"/>
  <c r="V47" i="6"/>
  <c r="I49" i="4"/>
  <c r="V55" i="6"/>
  <c r="I103" i="20"/>
  <c r="I57" i="4"/>
  <c r="I111" i="20"/>
  <c r="V63" i="6"/>
  <c r="F92" i="20"/>
  <c r="S44" i="6"/>
  <c r="F38" i="4"/>
  <c r="F100" i="20"/>
  <c r="F46" i="4"/>
  <c r="S52" i="6"/>
  <c r="F108" i="20"/>
  <c r="S60" i="6"/>
  <c r="F54" i="4"/>
  <c r="G14" i="4"/>
  <c r="L70" i="6"/>
  <c r="L68" i="6"/>
  <c r="G63" i="4" s="1"/>
  <c r="G40" i="20" s="1"/>
  <c r="L67" i="6"/>
  <c r="G62" i="4" s="1"/>
  <c r="G39" i="20" s="1"/>
  <c r="L69" i="6"/>
  <c r="G61" i="4" s="1"/>
  <c r="G38" i="20" s="1"/>
  <c r="T20" i="6"/>
  <c r="L73" i="6"/>
  <c r="L71" i="6"/>
  <c r="L72" i="6"/>
  <c r="L74" i="6"/>
  <c r="G68" i="20"/>
  <c r="G72" i="20"/>
  <c r="G18" i="4"/>
  <c r="T24" i="6"/>
  <c r="G76" i="20"/>
  <c r="G22" i="4"/>
  <c r="T28" i="6"/>
  <c r="G26" i="4"/>
  <c r="G80" i="20"/>
  <c r="T32" i="6"/>
  <c r="T36" i="6"/>
  <c r="G84" i="20"/>
  <c r="G30" i="4"/>
  <c r="G88" i="20"/>
  <c r="G34" i="4"/>
  <c r="T40" i="6"/>
  <c r="G38" i="4"/>
  <c r="G92" i="20"/>
  <c r="T44" i="6"/>
  <c r="G42" i="4"/>
  <c r="G96" i="20"/>
  <c r="T48" i="6"/>
  <c r="G46" i="4"/>
  <c r="T52" i="6"/>
  <c r="G100" i="20"/>
  <c r="G50" i="4"/>
  <c r="G104" i="20"/>
  <c r="T56" i="6"/>
  <c r="G54" i="4"/>
  <c r="G108" i="20"/>
  <c r="T60" i="6"/>
  <c r="G58" i="4"/>
  <c r="G112" i="20"/>
  <c r="T64" i="6"/>
  <c r="I88" i="20"/>
  <c r="I34" i="4"/>
  <c r="V40" i="6"/>
  <c r="I92" i="20"/>
  <c r="V44" i="6"/>
  <c r="I38" i="4"/>
  <c r="I42" i="4"/>
  <c r="I96" i="20"/>
  <c r="V48" i="6"/>
  <c r="I100" i="20"/>
  <c r="V52" i="6"/>
  <c r="I46" i="4"/>
  <c r="I104" i="20"/>
  <c r="V56" i="6"/>
  <c r="I50" i="4"/>
  <c r="I108" i="20"/>
  <c r="V60" i="6"/>
  <c r="I54" i="4"/>
  <c r="I58" i="4"/>
  <c r="V64" i="6"/>
  <c r="I112" i="20"/>
  <c r="G118" i="20"/>
  <c r="G17" i="5"/>
  <c r="T23" i="7"/>
  <c r="G25" i="5"/>
  <c r="T31" i="7"/>
  <c r="G126" i="20"/>
  <c r="F33" i="5"/>
  <c r="F134" i="20"/>
  <c r="S39" i="7"/>
  <c r="V46" i="7"/>
  <c r="I141" i="20"/>
  <c r="I40" i="5"/>
  <c r="V54" i="7"/>
  <c r="I149" i="20"/>
  <c r="I48" i="5"/>
  <c r="V62" i="7"/>
  <c r="I157" i="20"/>
  <c r="I56" i="5"/>
  <c r="F20" i="5"/>
  <c r="F121" i="20"/>
  <c r="S26" i="7"/>
  <c r="F28" i="5"/>
  <c r="F129" i="20"/>
  <c r="S34" i="7"/>
  <c r="G137" i="20"/>
  <c r="G36" i="5"/>
  <c r="T42" i="7"/>
  <c r="G19" i="5"/>
  <c r="G120" i="20"/>
  <c r="T25" i="7"/>
  <c r="G27" i="5"/>
  <c r="T33" i="7"/>
  <c r="G128" i="20"/>
  <c r="F136" i="20"/>
  <c r="S41" i="7"/>
  <c r="F35" i="5"/>
  <c r="F144" i="20"/>
  <c r="F43" i="5"/>
  <c r="S49" i="7"/>
  <c r="F152" i="20"/>
  <c r="F51" i="5"/>
  <c r="S57" i="7"/>
  <c r="F160" i="20"/>
  <c r="S65" i="7"/>
  <c r="F59" i="5"/>
  <c r="I19" i="5"/>
  <c r="I120" i="20"/>
  <c r="V25" i="7"/>
  <c r="I128" i="20"/>
  <c r="I27" i="5"/>
  <c r="V33" i="7"/>
  <c r="I35" i="5"/>
  <c r="I136" i="20"/>
  <c r="V41" i="7"/>
  <c r="G16" i="5"/>
  <c r="G117" i="20"/>
  <c r="T22" i="7"/>
  <c r="G121" i="20"/>
  <c r="G20" i="5"/>
  <c r="T26" i="7"/>
  <c r="G125" i="20"/>
  <c r="G24" i="5"/>
  <c r="T30" i="7"/>
  <c r="G28" i="5"/>
  <c r="G129" i="20"/>
  <c r="T34" i="7"/>
  <c r="H133" i="20"/>
  <c r="H32" i="5"/>
  <c r="U38" i="7"/>
  <c r="H137" i="20"/>
  <c r="H36" i="5"/>
  <c r="U42" i="7"/>
  <c r="G143" i="20"/>
  <c r="T48" i="7"/>
  <c r="G42" i="5"/>
  <c r="G151" i="20"/>
  <c r="G50" i="5"/>
  <c r="T56" i="7"/>
  <c r="G159" i="20"/>
  <c r="T64" i="7"/>
  <c r="G58" i="5"/>
  <c r="V22" i="7"/>
  <c r="I16" i="5"/>
  <c r="I117" i="20"/>
  <c r="I121" i="20"/>
  <c r="V26" i="7"/>
  <c r="I20" i="5"/>
  <c r="I24" i="5"/>
  <c r="I125" i="20"/>
  <c r="V30" i="7"/>
  <c r="V34" i="7"/>
  <c r="I129" i="20"/>
  <c r="I28" i="5"/>
  <c r="G40" i="5"/>
  <c r="G141" i="20"/>
  <c r="T46" i="7"/>
  <c r="G149" i="20"/>
  <c r="G48" i="5"/>
  <c r="T54" i="7"/>
  <c r="G157" i="20"/>
  <c r="G56" i="5"/>
  <c r="T62" i="7"/>
  <c r="H135" i="20"/>
  <c r="H34" i="5"/>
  <c r="U40" i="7"/>
  <c r="H139" i="20"/>
  <c r="H38" i="5"/>
  <c r="U44" i="7"/>
  <c r="H42" i="5"/>
  <c r="H143" i="20"/>
  <c r="U48" i="7"/>
  <c r="H147" i="20"/>
  <c r="H46" i="5"/>
  <c r="U52" i="7"/>
  <c r="H151" i="20"/>
  <c r="H50" i="5"/>
  <c r="U56" i="7"/>
  <c r="H155" i="20"/>
  <c r="H54" i="5"/>
  <c r="U60" i="7"/>
  <c r="H159" i="20"/>
  <c r="H58" i="5"/>
  <c r="U64" i="7"/>
  <c r="G41" i="5"/>
  <c r="T47" i="7"/>
  <c r="G142" i="20"/>
  <c r="G146" i="20"/>
  <c r="T51" i="7"/>
  <c r="G45" i="5"/>
  <c r="G49" i="5"/>
  <c r="G150" i="20"/>
  <c r="T55" i="7"/>
  <c r="G154" i="20"/>
  <c r="G53" i="5"/>
  <c r="T59" i="7"/>
  <c r="G57" i="5"/>
  <c r="T63" i="7"/>
  <c r="G158" i="20"/>
  <c r="F19" i="13"/>
  <c r="F204" i="20"/>
  <c r="S25" i="15"/>
  <c r="F212" i="20"/>
  <c r="F27" i="13"/>
  <c r="S33" i="15"/>
  <c r="V24" i="15"/>
  <c r="I203" i="20"/>
  <c r="I18" i="13"/>
  <c r="I211" i="20"/>
  <c r="I26" i="13"/>
  <c r="V32" i="15"/>
  <c r="H17" i="13"/>
  <c r="H202" i="20"/>
  <c r="U23" i="15"/>
  <c r="H210" i="20"/>
  <c r="H25" i="13"/>
  <c r="U31" i="15"/>
  <c r="H15" i="13"/>
  <c r="U21" i="15"/>
  <c r="H200" i="20"/>
  <c r="H208" i="20"/>
  <c r="H23" i="13"/>
  <c r="U29" i="15"/>
  <c r="F199" i="20"/>
  <c r="K43" i="15"/>
  <c r="K39" i="15"/>
  <c r="F31" i="13" s="1"/>
  <c r="F56" i="20" s="1"/>
  <c r="S20" i="15"/>
  <c r="F14" i="13"/>
  <c r="K41" i="15"/>
  <c r="K37" i="15"/>
  <c r="F32" i="13" s="1"/>
  <c r="F57" i="20" s="1"/>
  <c r="K44" i="15"/>
  <c r="K40" i="15"/>
  <c r="K42" i="15"/>
  <c r="K38" i="15"/>
  <c r="F33" i="13" s="1"/>
  <c r="F58" i="20" s="1"/>
  <c r="F18" i="13"/>
  <c r="F203" i="20"/>
  <c r="S24" i="15"/>
  <c r="F207" i="20"/>
  <c r="S28" i="15"/>
  <c r="F22" i="13"/>
  <c r="S32" i="15"/>
  <c r="F26" i="13"/>
  <c r="F211" i="20"/>
  <c r="F30" i="13"/>
  <c r="F215" i="20"/>
  <c r="S36" i="15"/>
  <c r="I202" i="20"/>
  <c r="I17" i="13"/>
  <c r="V23" i="15"/>
  <c r="I206" i="20"/>
  <c r="I21" i="13"/>
  <c r="V27" i="15"/>
  <c r="I25" i="13"/>
  <c r="I210" i="20"/>
  <c r="V31" i="15"/>
  <c r="V35" i="15"/>
  <c r="I29" i="13"/>
  <c r="I214" i="20"/>
  <c r="E14" i="26"/>
  <c r="G61" i="20" s="1"/>
  <c r="R20" i="25"/>
  <c r="G216" i="20"/>
  <c r="I19" i="12"/>
  <c r="I166" i="20"/>
  <c r="I174" i="20"/>
  <c r="I27" i="12"/>
  <c r="I182" i="20"/>
  <c r="I35" i="12"/>
  <c r="I43" i="12"/>
  <c r="I190" i="20"/>
  <c r="I198" i="20"/>
  <c r="I51" i="12"/>
  <c r="F20" i="12"/>
  <c r="F167" i="20"/>
  <c r="F28" i="12"/>
  <c r="F175" i="20"/>
  <c r="F36" i="12"/>
  <c r="F183" i="20"/>
  <c r="F44" i="12"/>
  <c r="F191" i="20"/>
  <c r="G15" i="12"/>
  <c r="G162" i="20"/>
  <c r="G170" i="20"/>
  <c r="G23" i="12"/>
  <c r="G31" i="12"/>
  <c r="G178" i="20"/>
  <c r="G39" i="12"/>
  <c r="G186" i="20"/>
  <c r="G194" i="20"/>
  <c r="G47" i="12"/>
  <c r="G17" i="12"/>
  <c r="G164" i="20"/>
  <c r="G25" i="12"/>
  <c r="G172" i="20"/>
  <c r="G33" i="12"/>
  <c r="G180" i="20"/>
  <c r="G41" i="12"/>
  <c r="G188" i="20"/>
  <c r="G49" i="12"/>
  <c r="G196" i="20"/>
  <c r="I16" i="12"/>
  <c r="I163" i="20"/>
  <c r="I20" i="12"/>
  <c r="I167" i="20"/>
  <c r="I171" i="20"/>
  <c r="I24" i="12"/>
  <c r="I28" i="12"/>
  <c r="I175" i="20"/>
  <c r="I32" i="12"/>
  <c r="I179" i="20"/>
  <c r="I36" i="12"/>
  <c r="I183" i="20"/>
  <c r="I187" i="20"/>
  <c r="I40" i="12"/>
  <c r="I44" i="12"/>
  <c r="I191" i="20"/>
  <c r="I48" i="12"/>
  <c r="I195" i="20"/>
  <c r="N59" i="14"/>
  <c r="I54" i="12" s="1"/>
  <c r="I52" i="20" s="1"/>
  <c r="N62" i="14"/>
  <c r="N63" i="14"/>
  <c r="I14" i="12"/>
  <c r="I161" i="20"/>
  <c r="N60" i="14"/>
  <c r="I52" i="12" s="1"/>
  <c r="I50" i="20" s="1"/>
  <c r="V20" i="14"/>
  <c r="N58" i="14"/>
  <c r="I53" i="12" s="1"/>
  <c r="I51" i="20" s="1"/>
  <c r="N65" i="14"/>
  <c r="N61" i="14"/>
  <c r="N64" i="14"/>
  <c r="I18" i="12"/>
  <c r="I165" i="20"/>
  <c r="I22" i="12"/>
  <c r="I169" i="20"/>
  <c r="I173" i="20"/>
  <c r="I26" i="12"/>
  <c r="I177" i="20"/>
  <c r="I30" i="12"/>
  <c r="I34" i="12"/>
  <c r="I181" i="20"/>
  <c r="I185" i="20"/>
  <c r="I38" i="12"/>
  <c r="I42" i="12"/>
  <c r="I189" i="20"/>
  <c r="I46" i="12"/>
  <c r="I193" i="20"/>
  <c r="I50" i="12"/>
  <c r="I197" i="20"/>
  <c r="I69" i="20"/>
  <c r="V21" i="6"/>
  <c r="I15" i="4"/>
  <c r="I77" i="20"/>
  <c r="I23" i="4"/>
  <c r="V29" i="6"/>
  <c r="I31" i="4"/>
  <c r="I85" i="20"/>
  <c r="V37" i="6"/>
  <c r="G101" i="20"/>
  <c r="G47" i="4"/>
  <c r="T53" i="6"/>
  <c r="H70" i="20"/>
  <c r="H16" i="4"/>
  <c r="U22" i="6"/>
  <c r="I26" i="4"/>
  <c r="V32" i="6"/>
  <c r="I80" i="20"/>
  <c r="G89" i="20"/>
  <c r="T41" i="6"/>
  <c r="G35" i="4"/>
  <c r="G105" i="20"/>
  <c r="G51" i="4"/>
  <c r="T57" i="6"/>
  <c r="G69" i="20"/>
  <c r="G15" i="4"/>
  <c r="T21" i="6"/>
  <c r="G73" i="20"/>
  <c r="G19" i="4"/>
  <c r="T25" i="6"/>
  <c r="G23" i="4"/>
  <c r="G77" i="20"/>
  <c r="T29" i="6"/>
  <c r="T33" i="6"/>
  <c r="G81" i="20"/>
  <c r="G27" i="4"/>
  <c r="G85" i="20"/>
  <c r="T37" i="6"/>
  <c r="G31" i="4"/>
  <c r="G91" i="20"/>
  <c r="G37" i="4"/>
  <c r="T43" i="6"/>
  <c r="G99" i="20"/>
  <c r="G45" i="4"/>
  <c r="T51" i="6"/>
  <c r="G107" i="20"/>
  <c r="G53" i="4"/>
  <c r="T59" i="6"/>
  <c r="H14" i="4"/>
  <c r="H68" i="20"/>
  <c r="M73" i="6"/>
  <c r="M69" i="6"/>
  <c r="H61" i="4" s="1"/>
  <c r="H38" i="20" s="1"/>
  <c r="M71" i="6"/>
  <c r="M67" i="6"/>
  <c r="H62" i="4" s="1"/>
  <c r="H39" i="20" s="1"/>
  <c r="M70" i="6"/>
  <c r="M74" i="6"/>
  <c r="U20" i="6"/>
  <c r="M72" i="6"/>
  <c r="M68" i="6"/>
  <c r="H63" i="4" s="1"/>
  <c r="H40" i="20" s="1"/>
  <c r="H72" i="20"/>
  <c r="H18" i="4"/>
  <c r="U24" i="6"/>
  <c r="H76" i="20"/>
  <c r="H22" i="4"/>
  <c r="U28" i="6"/>
  <c r="H80" i="20"/>
  <c r="H26" i="4"/>
  <c r="U32" i="6"/>
  <c r="H30" i="4"/>
  <c r="H84" i="20"/>
  <c r="U36" i="6"/>
  <c r="F90" i="20"/>
  <c r="F36" i="4"/>
  <c r="S42" i="6"/>
  <c r="F98" i="20"/>
  <c r="F44" i="4"/>
  <c r="S50" i="6"/>
  <c r="F106" i="20"/>
  <c r="F52" i="4"/>
  <c r="S58" i="6"/>
  <c r="F114" i="20"/>
  <c r="S66" i="6"/>
  <c r="F60" i="4"/>
  <c r="I93" i="20"/>
  <c r="I39" i="4"/>
  <c r="V45" i="6"/>
  <c r="I101" i="20"/>
  <c r="I47" i="4"/>
  <c r="V53" i="6"/>
  <c r="I55" i="4"/>
  <c r="I109" i="20"/>
  <c r="V61" i="6"/>
  <c r="F15" i="4"/>
  <c r="S21" i="6"/>
  <c r="F69" i="20"/>
  <c r="F19" i="4"/>
  <c r="S25" i="6"/>
  <c r="F73" i="20"/>
  <c r="F23" i="4"/>
  <c r="S29" i="6"/>
  <c r="F77" i="20"/>
  <c r="S33" i="6"/>
  <c r="F27" i="4"/>
  <c r="F81" i="20"/>
  <c r="S37" i="6"/>
  <c r="F31" i="4"/>
  <c r="F85" i="20"/>
  <c r="F89" i="20"/>
  <c r="S41" i="6"/>
  <c r="F35" i="4"/>
  <c r="S45" i="6"/>
  <c r="F93" i="20"/>
  <c r="F39" i="4"/>
  <c r="S49" i="6"/>
  <c r="F43" i="4"/>
  <c r="F97" i="20"/>
  <c r="S53" i="6"/>
  <c r="F101" i="20"/>
  <c r="F47" i="4"/>
  <c r="F105" i="20"/>
  <c r="F51" i="4"/>
  <c r="S57" i="6"/>
  <c r="S61" i="6"/>
  <c r="F55" i="4"/>
  <c r="F109" i="20"/>
  <c r="F59" i="4"/>
  <c r="F113" i="20"/>
  <c r="S65" i="6"/>
  <c r="H89" i="20"/>
  <c r="U41" i="6"/>
  <c r="H35" i="4"/>
  <c r="H93" i="20"/>
  <c r="U45" i="6"/>
  <c r="H39" i="4"/>
  <c r="H97" i="20"/>
  <c r="U49" i="6"/>
  <c r="H43" i="4"/>
  <c r="H101" i="20"/>
  <c r="H47" i="4"/>
  <c r="U53" i="6"/>
  <c r="H105" i="20"/>
  <c r="H51" i="4"/>
  <c r="U57" i="6"/>
  <c r="H109" i="20"/>
  <c r="H55" i="4"/>
  <c r="U61" i="6"/>
  <c r="H113" i="20"/>
  <c r="U65" i="6"/>
  <c r="H59" i="4"/>
  <c r="H119" i="20"/>
  <c r="H18" i="5"/>
  <c r="U24" i="7"/>
  <c r="H127" i="20"/>
  <c r="H26" i="5"/>
  <c r="U32" i="7"/>
  <c r="I34" i="5"/>
  <c r="I135" i="20"/>
  <c r="V40" i="7"/>
  <c r="I42" i="5"/>
  <c r="I143" i="20"/>
  <c r="V48" i="7"/>
  <c r="I50" i="5"/>
  <c r="I151" i="20"/>
  <c r="V56" i="7"/>
  <c r="I58" i="5"/>
  <c r="I159" i="20"/>
  <c r="V64" i="7"/>
  <c r="I122" i="20"/>
  <c r="I21" i="5"/>
  <c r="V27" i="7"/>
  <c r="I29" i="5"/>
  <c r="I130" i="20"/>
  <c r="V35" i="7"/>
  <c r="H138" i="20"/>
  <c r="H37" i="5"/>
  <c r="U43" i="7"/>
  <c r="H121" i="20"/>
  <c r="U26" i="7"/>
  <c r="H20" i="5"/>
  <c r="H129" i="20"/>
  <c r="U34" i="7"/>
  <c r="H28" i="5"/>
  <c r="V42" i="7"/>
  <c r="I137" i="20"/>
  <c r="I36" i="5"/>
  <c r="F146" i="20"/>
  <c r="F45" i="5"/>
  <c r="S51" i="7"/>
  <c r="F53" i="5"/>
  <c r="F154" i="20"/>
  <c r="S59" i="7"/>
  <c r="F115" i="20"/>
  <c r="K69" i="7"/>
  <c r="F14" i="5"/>
  <c r="K73" i="7"/>
  <c r="K72" i="7"/>
  <c r="K68" i="7"/>
  <c r="F60" i="5" s="1"/>
  <c r="F44" i="20" s="1"/>
  <c r="S20" i="7"/>
  <c r="K71" i="7"/>
  <c r="K66" i="7"/>
  <c r="F61" i="5" s="1"/>
  <c r="F45" i="20" s="1"/>
  <c r="K67" i="7"/>
  <c r="F62" i="5" s="1"/>
  <c r="F46" i="20" s="1"/>
  <c r="K70" i="7"/>
  <c r="F123" i="20"/>
  <c r="F22" i="5"/>
  <c r="S28" i="7"/>
  <c r="F131" i="20"/>
  <c r="F30" i="5"/>
  <c r="S36" i="7"/>
  <c r="F139" i="20"/>
  <c r="S44" i="7"/>
  <c r="F38" i="5"/>
  <c r="F17" i="5"/>
  <c r="F118" i="20"/>
  <c r="S23" i="7"/>
  <c r="F122" i="20"/>
  <c r="S27" i="7"/>
  <c r="F21" i="5"/>
  <c r="F25" i="5"/>
  <c r="F126" i="20"/>
  <c r="S31" i="7"/>
  <c r="F29" i="5"/>
  <c r="F130" i="20"/>
  <c r="S35" i="7"/>
  <c r="G33" i="5"/>
  <c r="G134" i="20"/>
  <c r="T39" i="7"/>
  <c r="G138" i="20"/>
  <c r="G37" i="5"/>
  <c r="T43" i="7"/>
  <c r="H43" i="5"/>
  <c r="H144" i="20"/>
  <c r="U49" i="7"/>
  <c r="H152" i="20"/>
  <c r="H51" i="5"/>
  <c r="U57" i="7"/>
  <c r="H59" i="5"/>
  <c r="H160" i="20"/>
  <c r="U65" i="7"/>
  <c r="H118" i="20"/>
  <c r="H17" i="5"/>
  <c r="U23" i="7"/>
  <c r="H122" i="20"/>
  <c r="U27" i="7"/>
  <c r="H21" i="5"/>
  <c r="H126" i="20"/>
  <c r="H25" i="5"/>
  <c r="U31" i="7"/>
  <c r="H130" i="20"/>
  <c r="H29" i="5"/>
  <c r="U35" i="7"/>
  <c r="H142" i="20"/>
  <c r="U47" i="7"/>
  <c r="H41" i="5"/>
  <c r="H150" i="20"/>
  <c r="H49" i="5"/>
  <c r="U55" i="7"/>
  <c r="H158" i="20"/>
  <c r="U63" i="7"/>
  <c r="H57" i="5"/>
  <c r="G136" i="20"/>
  <c r="T41" i="7"/>
  <c r="G35" i="5"/>
  <c r="T45" i="7"/>
  <c r="G140" i="20"/>
  <c r="G39" i="5"/>
  <c r="G144" i="20"/>
  <c r="G43" i="5"/>
  <c r="T49" i="7"/>
  <c r="G148" i="20"/>
  <c r="G47" i="5"/>
  <c r="T53" i="7"/>
  <c r="G152" i="20"/>
  <c r="G51" i="5"/>
  <c r="T57" i="7"/>
  <c r="G156" i="20"/>
  <c r="G55" i="5"/>
  <c r="T61" i="7"/>
  <c r="G160" i="20"/>
  <c r="G59" i="5"/>
  <c r="T65" i="7"/>
  <c r="F42" i="5"/>
  <c r="S48" i="7"/>
  <c r="F143" i="20"/>
  <c r="F147" i="20"/>
  <c r="F46" i="5"/>
  <c r="S52" i="7"/>
  <c r="F151" i="20"/>
  <c r="F50" i="5"/>
  <c r="S56" i="7"/>
  <c r="F155" i="20"/>
  <c r="F54" i="5"/>
  <c r="S60" i="7"/>
  <c r="F58" i="5"/>
  <c r="S64" i="7"/>
  <c r="F159" i="20"/>
  <c r="F206" i="20"/>
  <c r="F21" i="13"/>
  <c r="S27" i="15"/>
  <c r="F214" i="20"/>
  <c r="F29" i="13"/>
  <c r="S35" i="15"/>
  <c r="I20" i="13"/>
  <c r="I205" i="20"/>
  <c r="V26" i="15"/>
  <c r="I213" i="20"/>
  <c r="V34" i="15"/>
  <c r="I28" i="13"/>
  <c r="G205" i="20"/>
  <c r="T26" i="15"/>
  <c r="G20" i="13"/>
  <c r="G213" i="20"/>
  <c r="G28" i="13"/>
  <c r="T34" i="15"/>
  <c r="G18" i="13"/>
  <c r="G203" i="20"/>
  <c r="T24" i="15"/>
  <c r="G211" i="20"/>
  <c r="T32" i="15"/>
  <c r="G26" i="13"/>
  <c r="I200" i="20"/>
  <c r="I15" i="13"/>
  <c r="V21" i="15"/>
  <c r="I204" i="20"/>
  <c r="I19" i="13"/>
  <c r="V25" i="15"/>
  <c r="I208" i="20"/>
  <c r="V29" i="15"/>
  <c r="I23" i="13"/>
  <c r="I27" i="13"/>
  <c r="I212" i="20"/>
  <c r="V33" i="15"/>
  <c r="H199" i="20"/>
  <c r="M37" i="15"/>
  <c r="H32" i="13" s="1"/>
  <c r="H57" i="20" s="1"/>
  <c r="M41" i="15"/>
  <c r="U20" i="15"/>
  <c r="H14" i="13"/>
  <c r="M39" i="15"/>
  <c r="H31" i="13" s="1"/>
  <c r="H56" i="20" s="1"/>
  <c r="M43" i="15"/>
  <c r="M40" i="15"/>
  <c r="M44" i="15"/>
  <c r="M38" i="15"/>
  <c r="H33" i="13" s="1"/>
  <c r="H58" i="20" s="1"/>
  <c r="M42" i="15"/>
  <c r="H18" i="13"/>
  <c r="H203" i="20"/>
  <c r="U24" i="15"/>
  <c r="H22" i="13"/>
  <c r="H207" i="20"/>
  <c r="U28" i="15"/>
  <c r="H211" i="20"/>
  <c r="U32" i="15"/>
  <c r="H26" i="13"/>
  <c r="H215" i="20"/>
  <c r="U36" i="15"/>
  <c r="H30" i="13"/>
  <c r="G14" i="26"/>
  <c r="I61" i="20" s="1"/>
  <c r="T20" i="25"/>
  <c r="I216" i="20"/>
  <c r="I21" i="12"/>
  <c r="I168" i="20"/>
  <c r="I176" i="20"/>
  <c r="I29" i="12"/>
  <c r="I184" i="20"/>
  <c r="I37" i="12"/>
  <c r="I192" i="20"/>
  <c r="I45" i="12"/>
  <c r="K61" i="14"/>
  <c r="K63" i="14"/>
  <c r="F14" i="12"/>
  <c r="K58" i="14"/>
  <c r="F53" i="12" s="1"/>
  <c r="F51" i="20" s="1"/>
  <c r="K64" i="14"/>
  <c r="S20" i="14"/>
  <c r="F161" i="20"/>
  <c r="K65" i="14"/>
  <c r="K62" i="14"/>
  <c r="K59" i="14"/>
  <c r="F54" i="12" s="1"/>
  <c r="F52" i="20" s="1"/>
  <c r="K60" i="14"/>
  <c r="F52" i="12" s="1"/>
  <c r="F50" i="20" s="1"/>
  <c r="F169" i="20"/>
  <c r="F22" i="12"/>
  <c r="F177" i="20"/>
  <c r="F30" i="12"/>
  <c r="F185" i="20"/>
  <c r="F38" i="12"/>
  <c r="F193" i="20"/>
  <c r="F46" i="12"/>
  <c r="H163" i="20"/>
  <c r="H16" i="12"/>
  <c r="H24" i="12"/>
  <c r="H171" i="20"/>
  <c r="H32" i="12"/>
  <c r="H179" i="20"/>
  <c r="H40" i="12"/>
  <c r="H187" i="20"/>
  <c r="H195" i="20"/>
  <c r="H48" i="12"/>
  <c r="H18" i="12"/>
  <c r="H165" i="20"/>
  <c r="H173" i="20"/>
  <c r="H26" i="12"/>
  <c r="H181" i="20"/>
  <c r="H34" i="12"/>
  <c r="H42" i="12"/>
  <c r="H189" i="20"/>
  <c r="H197" i="20"/>
  <c r="H50" i="12"/>
  <c r="H17" i="12"/>
  <c r="H164" i="20"/>
  <c r="H21" i="12"/>
  <c r="H168" i="20"/>
  <c r="H172" i="20"/>
  <c r="H25" i="12"/>
  <c r="H176" i="20"/>
  <c r="H29" i="12"/>
  <c r="H180" i="20"/>
  <c r="H33" i="12"/>
  <c r="H184" i="20"/>
  <c r="H37" i="12"/>
  <c r="H41" i="12"/>
  <c r="H188" i="20"/>
  <c r="H45" i="12"/>
  <c r="H192" i="20"/>
  <c r="H49" i="12"/>
  <c r="H196" i="20"/>
  <c r="H162" i="20"/>
  <c r="H15" i="12"/>
  <c r="H166" i="20"/>
  <c r="H19" i="12"/>
  <c r="H23" i="12"/>
  <c r="H170" i="20"/>
  <c r="H174" i="20"/>
  <c r="H27" i="12"/>
  <c r="H178" i="20"/>
  <c r="H31" i="12"/>
  <c r="H35" i="12"/>
  <c r="H182" i="20"/>
  <c r="H186" i="20"/>
  <c r="H39" i="12"/>
  <c r="H43" i="12"/>
  <c r="H190" i="20"/>
  <c r="H194" i="20"/>
  <c r="H47" i="12"/>
  <c r="H51" i="12"/>
  <c r="H198" i="20"/>
  <c r="I71" i="20"/>
  <c r="I17" i="4"/>
  <c r="V23" i="6"/>
  <c r="I79" i="20"/>
  <c r="I25" i="4"/>
  <c r="V31" i="6"/>
  <c r="H90" i="20"/>
  <c r="U42" i="6"/>
  <c r="H36" i="4"/>
  <c r="H106" i="20"/>
  <c r="U58" i="6"/>
  <c r="H52" i="4"/>
  <c r="H74" i="20"/>
  <c r="U26" i="6"/>
  <c r="H20" i="4"/>
  <c r="H82" i="20"/>
  <c r="H28" i="4"/>
  <c r="U34" i="6"/>
  <c r="H94" i="20"/>
  <c r="H40" i="4"/>
  <c r="U46" i="6"/>
  <c r="H110" i="20"/>
  <c r="H56" i="4"/>
  <c r="U62" i="6"/>
  <c r="F70" i="20"/>
  <c r="S22" i="6"/>
  <c r="F16" i="4"/>
  <c r="F20" i="4"/>
  <c r="F74" i="20"/>
  <c r="S26" i="6"/>
  <c r="F78" i="20"/>
  <c r="S30" i="6"/>
  <c r="F24" i="4"/>
  <c r="S34" i="6"/>
  <c r="F82" i="20"/>
  <c r="F28" i="4"/>
  <c r="F86" i="20"/>
  <c r="S38" i="6"/>
  <c r="F32" i="4"/>
  <c r="H92" i="20"/>
  <c r="H38" i="4"/>
  <c r="U44" i="6"/>
  <c r="H46" i="4"/>
  <c r="H100" i="20"/>
  <c r="U52" i="6"/>
  <c r="H54" i="4"/>
  <c r="H108" i="20"/>
  <c r="U60" i="6"/>
  <c r="H69" i="20"/>
  <c r="U21" i="6"/>
  <c r="H15" i="4"/>
  <c r="H73" i="20"/>
  <c r="U25" i="6"/>
  <c r="H19" i="4"/>
  <c r="H77" i="20"/>
  <c r="U29" i="6"/>
  <c r="H23" i="4"/>
  <c r="H81" i="20"/>
  <c r="U33" i="6"/>
  <c r="H27" i="4"/>
  <c r="H85" i="20"/>
  <c r="H31" i="4"/>
  <c r="U37" i="6"/>
  <c r="I37" i="4"/>
  <c r="I91" i="20"/>
  <c r="V43" i="6"/>
  <c r="I45" i="4"/>
  <c r="V51" i="6"/>
  <c r="I99" i="20"/>
  <c r="I107" i="20"/>
  <c r="I53" i="4"/>
  <c r="V59" i="6"/>
  <c r="F88" i="20"/>
  <c r="S40" i="6"/>
  <c r="F34" i="4"/>
  <c r="F42" i="4"/>
  <c r="S48" i="6"/>
  <c r="F96" i="20"/>
  <c r="F104" i="20"/>
  <c r="F50" i="4"/>
  <c r="S56" i="6"/>
  <c r="F112" i="20"/>
  <c r="S64" i="6"/>
  <c r="F58" i="4"/>
  <c r="I70" i="20"/>
  <c r="I16" i="4"/>
  <c r="V22" i="6"/>
  <c r="I74" i="20"/>
  <c r="I20" i="4"/>
  <c r="V26" i="6"/>
  <c r="I24" i="4"/>
  <c r="I78" i="20"/>
  <c r="V30" i="6"/>
  <c r="I28" i="4"/>
  <c r="I82" i="20"/>
  <c r="V34" i="6"/>
  <c r="I32" i="4"/>
  <c r="I86" i="20"/>
  <c r="V38" i="6"/>
  <c r="I36" i="4"/>
  <c r="V42" i="6"/>
  <c r="I90" i="20"/>
  <c r="I94" i="20"/>
  <c r="I40" i="4"/>
  <c r="V46" i="6"/>
  <c r="I44" i="4"/>
  <c r="I98" i="20"/>
  <c r="V50" i="6"/>
  <c r="I48" i="4"/>
  <c r="I102" i="20"/>
  <c r="V54" i="6"/>
  <c r="I106" i="20"/>
  <c r="I52" i="4"/>
  <c r="V58" i="6"/>
  <c r="I56" i="4"/>
  <c r="I110" i="20"/>
  <c r="V62" i="6"/>
  <c r="I114" i="20"/>
  <c r="I60" i="4"/>
  <c r="V66" i="6"/>
  <c r="G90" i="20"/>
  <c r="G36" i="4"/>
  <c r="T42" i="6"/>
  <c r="G94" i="20"/>
  <c r="G40" i="4"/>
  <c r="T46" i="6"/>
  <c r="G44" i="4"/>
  <c r="G98" i="20"/>
  <c r="T50" i="6"/>
  <c r="G48" i="4"/>
  <c r="G102" i="20"/>
  <c r="T54" i="6"/>
  <c r="G52" i="4"/>
  <c r="G106" i="20"/>
  <c r="T58" i="6"/>
  <c r="G56" i="4"/>
  <c r="G110" i="20"/>
  <c r="T62" i="6"/>
  <c r="G114" i="20"/>
  <c r="G60" i="4"/>
  <c r="T66" i="6"/>
  <c r="G122" i="20"/>
  <c r="G21" i="5"/>
  <c r="T27" i="7"/>
  <c r="G130" i="20"/>
  <c r="G29" i="5"/>
  <c r="T35" i="7"/>
  <c r="F37" i="5"/>
  <c r="S43" i="7"/>
  <c r="F138" i="20"/>
  <c r="V50" i="7"/>
  <c r="I145" i="20"/>
  <c r="I44" i="5"/>
  <c r="V58" i="7"/>
  <c r="I153" i="20"/>
  <c r="I52" i="5"/>
  <c r="F117" i="20"/>
  <c r="F16" i="5"/>
  <c r="S22" i="7"/>
  <c r="F125" i="20"/>
  <c r="F24" i="5"/>
  <c r="S30" i="7"/>
  <c r="G133" i="20"/>
  <c r="G32" i="5"/>
  <c r="T38" i="7"/>
  <c r="G15" i="5"/>
  <c r="G116" i="20"/>
  <c r="T21" i="7"/>
  <c r="G124" i="20"/>
  <c r="G23" i="5"/>
  <c r="T29" i="7"/>
  <c r="G132" i="20"/>
  <c r="G31" i="5"/>
  <c r="T37" i="7"/>
  <c r="F140" i="20"/>
  <c r="S45" i="7"/>
  <c r="F39" i="5"/>
  <c r="F47" i="5"/>
  <c r="F148" i="20"/>
  <c r="S53" i="7"/>
  <c r="F156" i="20"/>
  <c r="S61" i="7"/>
  <c r="F55" i="5"/>
  <c r="I15" i="5"/>
  <c r="I116" i="20"/>
  <c r="V21" i="7"/>
  <c r="I124" i="20"/>
  <c r="I23" i="5"/>
  <c r="V29" i="7"/>
  <c r="I31" i="5"/>
  <c r="I132" i="20"/>
  <c r="V37" i="7"/>
  <c r="I115" i="20"/>
  <c r="N71" i="7"/>
  <c r="I14" i="5"/>
  <c r="N66" i="7"/>
  <c r="I61" i="5" s="1"/>
  <c r="I45" i="20" s="1"/>
  <c r="N73" i="7"/>
  <c r="N68" i="7"/>
  <c r="I60" i="5" s="1"/>
  <c r="I44" i="20" s="1"/>
  <c r="N67" i="7"/>
  <c r="I62" i="5" s="1"/>
  <c r="I46" i="20" s="1"/>
  <c r="N72" i="7"/>
  <c r="N69" i="7"/>
  <c r="N70" i="7"/>
  <c r="V20" i="7"/>
  <c r="I119" i="20"/>
  <c r="I18" i="5"/>
  <c r="V24" i="7"/>
  <c r="I123" i="20"/>
  <c r="I22" i="5"/>
  <c r="V28" i="7"/>
  <c r="I26" i="5"/>
  <c r="I127" i="20"/>
  <c r="V32" i="7"/>
  <c r="I131" i="20"/>
  <c r="I30" i="5"/>
  <c r="V36" i="7"/>
  <c r="G135" i="20"/>
  <c r="G34" i="5"/>
  <c r="T40" i="7"/>
  <c r="G139" i="20"/>
  <c r="G38" i="5"/>
  <c r="T44" i="7"/>
  <c r="G147" i="20"/>
  <c r="G46" i="5"/>
  <c r="T52" i="7"/>
  <c r="G155" i="20"/>
  <c r="G54" i="5"/>
  <c r="T60" i="7"/>
  <c r="L68" i="7"/>
  <c r="G60" i="5" s="1"/>
  <c r="G44" i="20" s="1"/>
  <c r="G14" i="5"/>
  <c r="L72" i="7"/>
  <c r="G115" i="20"/>
  <c r="L71" i="7"/>
  <c r="L66" i="7"/>
  <c r="G61" i="5" s="1"/>
  <c r="G45" i="20" s="1"/>
  <c r="T20" i="7"/>
  <c r="L69" i="7"/>
  <c r="L67" i="7"/>
  <c r="G62" i="5" s="1"/>
  <c r="G46" i="20" s="1"/>
  <c r="L70" i="7"/>
  <c r="G119" i="20"/>
  <c r="G18" i="5"/>
  <c r="T24" i="7"/>
  <c r="G22" i="5"/>
  <c r="G123" i="20"/>
  <c r="T28" i="7"/>
  <c r="G127" i="20"/>
  <c r="T32" i="7"/>
  <c r="G26" i="5"/>
  <c r="G131" i="20"/>
  <c r="G30" i="5"/>
  <c r="T36" i="7"/>
  <c r="G44" i="5"/>
  <c r="G145" i="20"/>
  <c r="T50" i="7"/>
  <c r="G153" i="20"/>
  <c r="G52" i="5"/>
  <c r="T58" i="7"/>
  <c r="F133" i="20"/>
  <c r="F32" i="5"/>
  <c r="S38" i="7"/>
  <c r="F36" i="5"/>
  <c r="F137" i="20"/>
  <c r="S42" i="7"/>
  <c r="F141" i="20"/>
  <c r="S46" i="7"/>
  <c r="F40" i="5"/>
  <c r="F145" i="20"/>
  <c r="F44" i="5"/>
  <c r="S50" i="7"/>
  <c r="F48" i="5"/>
  <c r="F149" i="20"/>
  <c r="S54" i="7"/>
  <c r="F153" i="20"/>
  <c r="F52" i="5"/>
  <c r="S58" i="7"/>
  <c r="F56" i="5"/>
  <c r="F157" i="20"/>
  <c r="S62" i="7"/>
  <c r="I140" i="20"/>
  <c r="V45" i="7"/>
  <c r="I39" i="5"/>
  <c r="I144" i="20"/>
  <c r="I43" i="5"/>
  <c r="V49" i="7"/>
  <c r="I148" i="20"/>
  <c r="I47" i="5"/>
  <c r="V53" i="7"/>
  <c r="I51" i="5"/>
  <c r="V57" i="7"/>
  <c r="I152" i="20"/>
  <c r="I156" i="20"/>
  <c r="I55" i="5"/>
  <c r="V61" i="7"/>
  <c r="I59" i="5"/>
  <c r="I160" i="20"/>
  <c r="V65" i="7"/>
  <c r="M52" i="5" l="1"/>
  <c r="M44" i="5"/>
  <c r="G329" i="20"/>
  <c r="L29" i="12"/>
  <c r="G316" i="20"/>
  <c r="L16" i="12"/>
  <c r="L22" i="13"/>
  <c r="G360" i="20"/>
  <c r="M27" i="13"/>
  <c r="M19" i="13"/>
  <c r="M15" i="13"/>
  <c r="K18" i="13"/>
  <c r="K28" i="13"/>
  <c r="M20" i="13"/>
  <c r="F367" i="20"/>
  <c r="J29" i="13"/>
  <c r="F308" i="20"/>
  <c r="J54" i="5"/>
  <c r="F304" i="20"/>
  <c r="J50" i="5"/>
  <c r="F300" i="20"/>
  <c r="J46" i="5"/>
  <c r="K59" i="5"/>
  <c r="K55" i="5"/>
  <c r="K51" i="5"/>
  <c r="K47" i="5"/>
  <c r="K43" i="5"/>
  <c r="L25" i="5"/>
  <c r="G279" i="20"/>
  <c r="L17" i="5"/>
  <c r="G271" i="20"/>
  <c r="G313" i="20"/>
  <c r="L59" i="5"/>
  <c r="G305" i="20"/>
  <c r="L51" i="5"/>
  <c r="G297" i="20"/>
  <c r="L43" i="5"/>
  <c r="K37" i="5"/>
  <c r="K33" i="5"/>
  <c r="F283" i="20"/>
  <c r="J29" i="5"/>
  <c r="J30" i="5"/>
  <c r="F284" i="20"/>
  <c r="J22" i="5"/>
  <c r="F276" i="20"/>
  <c r="S72" i="7"/>
  <c r="S67" i="7"/>
  <c r="J62" i="5" s="1"/>
  <c r="J46" i="20" s="1"/>
  <c r="S69" i="7"/>
  <c r="S70" i="7"/>
  <c r="S66" i="7"/>
  <c r="J61" i="5" s="1"/>
  <c r="J45" i="20" s="1"/>
  <c r="F268" i="20"/>
  <c r="S71" i="7"/>
  <c r="S73" i="7"/>
  <c r="S68" i="7"/>
  <c r="J60" i="5" s="1"/>
  <c r="J44" i="20" s="1"/>
  <c r="J14" i="5"/>
  <c r="F307" i="20"/>
  <c r="J53" i="5"/>
  <c r="F299" i="20"/>
  <c r="J45" i="5"/>
  <c r="G291" i="20"/>
  <c r="L37" i="5"/>
  <c r="M29" i="5"/>
  <c r="M21" i="5"/>
  <c r="M58" i="5"/>
  <c r="M50" i="5"/>
  <c r="M42" i="5"/>
  <c r="M34" i="5"/>
  <c r="L26" i="5"/>
  <c r="G280" i="20"/>
  <c r="L55" i="4"/>
  <c r="G262" i="20"/>
  <c r="G258" i="20"/>
  <c r="L51" i="4"/>
  <c r="L47" i="4"/>
  <c r="G254" i="20"/>
  <c r="J59" i="4"/>
  <c r="F266" i="20"/>
  <c r="M55" i="4"/>
  <c r="M47" i="4"/>
  <c r="M39" i="4"/>
  <c r="F259" i="20"/>
  <c r="J52" i="4"/>
  <c r="F251" i="20"/>
  <c r="J44" i="4"/>
  <c r="F243" i="20"/>
  <c r="J36" i="4"/>
  <c r="L30" i="4"/>
  <c r="G237" i="20"/>
  <c r="L26" i="4"/>
  <c r="G233" i="20"/>
  <c r="G229" i="20"/>
  <c r="L22" i="4"/>
  <c r="G225" i="20"/>
  <c r="L18" i="4"/>
  <c r="K53" i="4"/>
  <c r="K45" i="4"/>
  <c r="K37" i="4"/>
  <c r="K23" i="4"/>
  <c r="K19" i="4"/>
  <c r="K15" i="4"/>
  <c r="K51" i="4"/>
  <c r="L16" i="4"/>
  <c r="G223" i="20"/>
  <c r="K47" i="4"/>
  <c r="M31" i="4"/>
  <c r="M23" i="4"/>
  <c r="M42" i="12"/>
  <c r="M34" i="12"/>
  <c r="M30" i="12"/>
  <c r="M26" i="12"/>
  <c r="M22" i="12"/>
  <c r="M18" i="12"/>
  <c r="M14" i="12"/>
  <c r="V61" i="14"/>
  <c r="V59" i="14"/>
  <c r="M54" i="12" s="1"/>
  <c r="M52" i="20" s="1"/>
  <c r="V58" i="14"/>
  <c r="M53" i="12" s="1"/>
  <c r="M51" i="20" s="1"/>
  <c r="V64" i="14"/>
  <c r="V63" i="14"/>
  <c r="V60" i="14"/>
  <c r="M52" i="12" s="1"/>
  <c r="M50" i="20" s="1"/>
  <c r="V62" i="14"/>
  <c r="V65" i="14"/>
  <c r="M48" i="12"/>
  <c r="K33" i="12"/>
  <c r="K17" i="12"/>
  <c r="K47" i="12"/>
  <c r="K39" i="12"/>
  <c r="K31" i="12"/>
  <c r="K23" i="12"/>
  <c r="K15" i="12"/>
  <c r="J36" i="12"/>
  <c r="F336" i="20"/>
  <c r="M51" i="12"/>
  <c r="M35" i="12"/>
  <c r="I14" i="26"/>
  <c r="K61" i="20" s="1"/>
  <c r="M29" i="13"/>
  <c r="F360" i="20"/>
  <c r="J22" i="13"/>
  <c r="L15" i="13"/>
  <c r="G353" i="20"/>
  <c r="M20" i="5"/>
  <c r="M16" i="5"/>
  <c r="K42" i="5"/>
  <c r="K27" i="5"/>
  <c r="M58" i="4"/>
  <c r="K30" i="4"/>
  <c r="S70" i="6"/>
  <c r="S69" i="6"/>
  <c r="J61" i="4" s="1"/>
  <c r="J38" i="20" s="1"/>
  <c r="S74" i="6"/>
  <c r="S73" i="6"/>
  <c r="F221" i="20"/>
  <c r="S72" i="6"/>
  <c r="S71" i="6"/>
  <c r="S67" i="6"/>
  <c r="J62" i="4" s="1"/>
  <c r="J39" i="20" s="1"/>
  <c r="J14" i="4"/>
  <c r="S68" i="6"/>
  <c r="J63" i="4" s="1"/>
  <c r="J40" i="20" s="1"/>
  <c r="M21" i="4"/>
  <c r="M18" i="4"/>
  <c r="L30" i="12"/>
  <c r="G330" i="20"/>
  <c r="K16" i="13"/>
  <c r="M32" i="5"/>
  <c r="M14" i="4"/>
  <c r="V71" i="6"/>
  <c r="V70" i="6"/>
  <c r="V68" i="6"/>
  <c r="M63" i="4" s="1"/>
  <c r="M40" i="20" s="1"/>
  <c r="V69" i="6"/>
  <c r="M61" i="4" s="1"/>
  <c r="M38" i="20" s="1"/>
  <c r="V74" i="6"/>
  <c r="V67" i="6"/>
  <c r="M62" i="4" s="1"/>
  <c r="M39" i="20" s="1"/>
  <c r="V72" i="6"/>
  <c r="V73" i="6"/>
  <c r="K20" i="12"/>
  <c r="K38" i="12"/>
  <c r="K22" i="12"/>
  <c r="K45" i="12"/>
  <c r="K37" i="12"/>
  <c r="K29" i="12"/>
  <c r="K27" i="13"/>
  <c r="K23" i="13"/>
  <c r="K19" i="13"/>
  <c r="K15" i="13"/>
  <c r="G362" i="20"/>
  <c r="L24" i="13"/>
  <c r="L20" i="13"/>
  <c r="G358" i="20"/>
  <c r="G354" i="20"/>
  <c r="L16" i="13"/>
  <c r="G365" i="20"/>
  <c r="L27" i="13"/>
  <c r="L21" i="13"/>
  <c r="G359" i="20"/>
  <c r="M22" i="13"/>
  <c r="F361" i="20"/>
  <c r="J23" i="13"/>
  <c r="J15" i="13"/>
  <c r="F353" i="20"/>
  <c r="M43" i="5"/>
  <c r="J56" i="5"/>
  <c r="F310" i="20"/>
  <c r="J48" i="5"/>
  <c r="F302" i="20"/>
  <c r="F298" i="20"/>
  <c r="J44" i="5"/>
  <c r="F290" i="20"/>
  <c r="J36" i="5"/>
  <c r="K52" i="5"/>
  <c r="K44" i="5"/>
  <c r="K22" i="5"/>
  <c r="K18" i="5"/>
  <c r="T69" i="7"/>
  <c r="K14" i="5"/>
  <c r="T73" i="7"/>
  <c r="T70" i="7"/>
  <c r="T68" i="7"/>
  <c r="K60" i="5" s="1"/>
  <c r="K44" i="20" s="1"/>
  <c r="T71" i="7"/>
  <c r="T72" i="7"/>
  <c r="T66" i="7"/>
  <c r="K61" i="5" s="1"/>
  <c r="K45" i="20" s="1"/>
  <c r="T67" i="7"/>
  <c r="K62" i="5" s="1"/>
  <c r="K46" i="20" s="1"/>
  <c r="K54" i="5"/>
  <c r="K38" i="5"/>
  <c r="M30" i="5"/>
  <c r="M26" i="5"/>
  <c r="M22" i="5"/>
  <c r="M18" i="5"/>
  <c r="V71" i="7"/>
  <c r="V68" i="7"/>
  <c r="M60" i="5" s="1"/>
  <c r="M44" i="20" s="1"/>
  <c r="V66" i="7"/>
  <c r="M61" i="5" s="1"/>
  <c r="M45" i="20" s="1"/>
  <c r="V67" i="7"/>
  <c r="M62" i="5" s="1"/>
  <c r="M46" i="20" s="1"/>
  <c r="M14" i="5"/>
  <c r="V73" i="7"/>
  <c r="V72" i="7"/>
  <c r="V70" i="7"/>
  <c r="V69" i="7"/>
  <c r="M31" i="5"/>
  <c r="M23" i="5"/>
  <c r="M15" i="5"/>
  <c r="J47" i="5"/>
  <c r="F301" i="20"/>
  <c r="K15" i="5"/>
  <c r="K32" i="5"/>
  <c r="J16" i="5"/>
  <c r="F270" i="20"/>
  <c r="K29" i="5"/>
  <c r="K21" i="5"/>
  <c r="K60" i="4"/>
  <c r="K56" i="4"/>
  <c r="K52" i="4"/>
  <c r="K48" i="4"/>
  <c r="K44" i="4"/>
  <c r="K40" i="4"/>
  <c r="K36" i="4"/>
  <c r="M60" i="4"/>
  <c r="M56" i="4"/>
  <c r="M48" i="4"/>
  <c r="M44" i="4"/>
  <c r="M40" i="4"/>
  <c r="M32" i="4"/>
  <c r="M24" i="4"/>
  <c r="M20" i="4"/>
  <c r="M16" i="4"/>
  <c r="J50" i="4"/>
  <c r="F257" i="20"/>
  <c r="M37" i="4"/>
  <c r="G261" i="20"/>
  <c r="L54" i="4"/>
  <c r="L46" i="4"/>
  <c r="G253" i="20"/>
  <c r="G245" i="20"/>
  <c r="L38" i="4"/>
  <c r="J20" i="4"/>
  <c r="F227" i="20"/>
  <c r="G263" i="20"/>
  <c r="L56" i="4"/>
  <c r="G247" i="20"/>
  <c r="L40" i="4"/>
  <c r="L28" i="4"/>
  <c r="G235" i="20"/>
  <c r="M25" i="4"/>
  <c r="L51" i="12"/>
  <c r="G351" i="20"/>
  <c r="G347" i="20"/>
  <c r="L47" i="12"/>
  <c r="L43" i="12"/>
  <c r="G343" i="20"/>
  <c r="G339" i="20"/>
  <c r="L39" i="12"/>
  <c r="L35" i="12"/>
  <c r="G335" i="20"/>
  <c r="L31" i="12"/>
  <c r="G331" i="20"/>
  <c r="L27" i="12"/>
  <c r="G327" i="20"/>
  <c r="L23" i="12"/>
  <c r="G323" i="20"/>
  <c r="L15" i="12"/>
  <c r="G315" i="20"/>
  <c r="L49" i="12"/>
  <c r="G349" i="20"/>
  <c r="G341" i="20"/>
  <c r="L41" i="12"/>
  <c r="G321" i="20"/>
  <c r="L21" i="12"/>
  <c r="L50" i="12"/>
  <c r="G350" i="20"/>
  <c r="L42" i="12"/>
  <c r="G342" i="20"/>
  <c r="L26" i="12"/>
  <c r="G326" i="20"/>
  <c r="G340" i="20"/>
  <c r="L40" i="12"/>
  <c r="G324" i="20"/>
  <c r="L24" i="12"/>
  <c r="J46" i="12"/>
  <c r="F346" i="20"/>
  <c r="F338" i="20"/>
  <c r="J38" i="12"/>
  <c r="F330" i="20"/>
  <c r="J30" i="12"/>
  <c r="J22" i="12"/>
  <c r="F322" i="20"/>
  <c r="M37" i="12"/>
  <c r="M29" i="12"/>
  <c r="M21" i="12"/>
  <c r="L18" i="13"/>
  <c r="G356" i="20"/>
  <c r="M28" i="13"/>
  <c r="J21" i="13"/>
  <c r="F359" i="20"/>
  <c r="F312" i="20"/>
  <c r="J58" i="5"/>
  <c r="J42" i="5"/>
  <c r="F296" i="20"/>
  <c r="L49" i="5"/>
  <c r="G303" i="20"/>
  <c r="G295" i="20"/>
  <c r="L41" i="5"/>
  <c r="L29" i="5"/>
  <c r="G283" i="20"/>
  <c r="J25" i="5"/>
  <c r="F279" i="20"/>
  <c r="F275" i="20"/>
  <c r="J21" i="5"/>
  <c r="J17" i="5"/>
  <c r="F271" i="20"/>
  <c r="J38" i="5"/>
  <c r="F292" i="20"/>
  <c r="G272" i="20"/>
  <c r="L18" i="5"/>
  <c r="G246" i="20"/>
  <c r="L39" i="4"/>
  <c r="J51" i="4"/>
  <c r="F258" i="20"/>
  <c r="F267" i="20"/>
  <c r="J60" i="4"/>
  <c r="K31" i="4"/>
  <c r="K35" i="4"/>
  <c r="M15" i="4"/>
  <c r="M50" i="12"/>
  <c r="M46" i="12"/>
  <c r="M38" i="12"/>
  <c r="M44" i="12"/>
  <c r="M36" i="12"/>
  <c r="M32" i="12"/>
  <c r="M28" i="12"/>
  <c r="M20" i="12"/>
  <c r="M16" i="12"/>
  <c r="K49" i="12"/>
  <c r="F364" i="20"/>
  <c r="J26" i="13"/>
  <c r="M18" i="13"/>
  <c r="M28" i="5"/>
  <c r="M56" i="5"/>
  <c r="M48" i="5"/>
  <c r="M40" i="5"/>
  <c r="G267" i="20"/>
  <c r="L60" i="4"/>
  <c r="J37" i="12"/>
  <c r="F337" i="20"/>
  <c r="F329" i="20"/>
  <c r="J29" i="12"/>
  <c r="J25" i="12"/>
  <c r="F325" i="20"/>
  <c r="F366" i="20"/>
  <c r="J28" i="13"/>
  <c r="F362" i="20"/>
  <c r="J24" i="13"/>
  <c r="F358" i="20"/>
  <c r="J20" i="13"/>
  <c r="J16" i="13"/>
  <c r="F354" i="20"/>
  <c r="K29" i="13"/>
  <c r="K25" i="13"/>
  <c r="K17" i="13"/>
  <c r="K30" i="13"/>
  <c r="K22" i="13"/>
  <c r="T41" i="15"/>
  <c r="T37" i="15"/>
  <c r="K32" i="13" s="1"/>
  <c r="K57" i="20" s="1"/>
  <c r="T43" i="15"/>
  <c r="T39" i="15"/>
  <c r="K31" i="13" s="1"/>
  <c r="K56" i="20" s="1"/>
  <c r="T42" i="15"/>
  <c r="T40" i="15"/>
  <c r="T38" i="15"/>
  <c r="K33" i="13" s="1"/>
  <c r="K58" i="20" s="1"/>
  <c r="T44" i="15"/>
  <c r="K14" i="13"/>
  <c r="K24" i="13"/>
  <c r="M16" i="13"/>
  <c r="F363" i="20"/>
  <c r="J25" i="13"/>
  <c r="M57" i="5"/>
  <c r="M49" i="5"/>
  <c r="M45" i="5"/>
  <c r="M41" i="5"/>
  <c r="M37" i="5"/>
  <c r="M33" i="5"/>
  <c r="L45" i="5"/>
  <c r="G299" i="20"/>
  <c r="J27" i="5"/>
  <c r="F281" i="20"/>
  <c r="F277" i="20"/>
  <c r="J23" i="5"/>
  <c r="L55" i="5"/>
  <c r="G309" i="20"/>
  <c r="L47" i="5"/>
  <c r="G301" i="20"/>
  <c r="L39" i="5"/>
  <c r="G293" i="20"/>
  <c r="G289" i="20"/>
  <c r="L35" i="5"/>
  <c r="L31" i="5"/>
  <c r="G285" i="20"/>
  <c r="L27" i="5"/>
  <c r="G281" i="20"/>
  <c r="L23" i="5"/>
  <c r="G277" i="20"/>
  <c r="L15" i="5"/>
  <c r="G269" i="20"/>
  <c r="F280" i="20"/>
  <c r="J26" i="5"/>
  <c r="J57" i="5"/>
  <c r="F311" i="20"/>
  <c r="J49" i="5"/>
  <c r="F303" i="20"/>
  <c r="J41" i="5"/>
  <c r="F295" i="20"/>
  <c r="G270" i="20"/>
  <c r="L16" i="5"/>
  <c r="M25" i="5"/>
  <c r="M17" i="5"/>
  <c r="M54" i="5"/>
  <c r="M46" i="5"/>
  <c r="M38" i="5"/>
  <c r="L30" i="5"/>
  <c r="G284" i="20"/>
  <c r="L22" i="5"/>
  <c r="G276" i="20"/>
  <c r="U72" i="7"/>
  <c r="U68" i="7"/>
  <c r="L60" i="5" s="1"/>
  <c r="L44" i="20" s="1"/>
  <c r="L14" i="5"/>
  <c r="U70" i="7"/>
  <c r="U66" i="7"/>
  <c r="L61" i="5" s="1"/>
  <c r="L45" i="20" s="1"/>
  <c r="U73" i="7"/>
  <c r="G268" i="20"/>
  <c r="U69" i="7"/>
  <c r="U67" i="7"/>
  <c r="L62" i="5" s="1"/>
  <c r="L46" i="20" s="1"/>
  <c r="U71" i="7"/>
  <c r="J53" i="4"/>
  <c r="F260" i="20"/>
  <c r="F244" i="20"/>
  <c r="J37" i="4"/>
  <c r="G264" i="20"/>
  <c r="L57" i="4"/>
  <c r="G260" i="20"/>
  <c r="L53" i="4"/>
  <c r="L49" i="4"/>
  <c r="G256" i="20"/>
  <c r="L45" i="4"/>
  <c r="G252" i="20"/>
  <c r="L41" i="4"/>
  <c r="G248" i="20"/>
  <c r="L37" i="4"/>
  <c r="G244" i="20"/>
  <c r="G240" i="20"/>
  <c r="L33" i="4"/>
  <c r="G236" i="20"/>
  <c r="L29" i="4"/>
  <c r="G232" i="20"/>
  <c r="L25" i="4"/>
  <c r="G228" i="20"/>
  <c r="L21" i="4"/>
  <c r="L17" i="4"/>
  <c r="G224" i="20"/>
  <c r="M59" i="4"/>
  <c r="M51" i="4"/>
  <c r="M43" i="4"/>
  <c r="M35" i="4"/>
  <c r="F263" i="20"/>
  <c r="J56" i="4"/>
  <c r="K32" i="4"/>
  <c r="K28" i="4"/>
  <c r="K24" i="4"/>
  <c r="K20" i="4"/>
  <c r="K16" i="4"/>
  <c r="K57" i="4"/>
  <c r="K49" i="4"/>
  <c r="J29" i="4"/>
  <c r="F236" i="20"/>
  <c r="J21" i="4"/>
  <c r="F228" i="20"/>
  <c r="K59" i="4"/>
  <c r="K55" i="4"/>
  <c r="K39" i="4"/>
  <c r="M27" i="4"/>
  <c r="M19" i="4"/>
  <c r="K48" i="12"/>
  <c r="K40" i="12"/>
  <c r="K36" i="12"/>
  <c r="K32" i="12"/>
  <c r="K28" i="12"/>
  <c r="K24" i="12"/>
  <c r="K16" i="12"/>
  <c r="K42" i="12"/>
  <c r="K30" i="12"/>
  <c r="K26" i="12"/>
  <c r="K18" i="12"/>
  <c r="K51" i="12"/>
  <c r="K43" i="12"/>
  <c r="K35" i="12"/>
  <c r="K27" i="12"/>
  <c r="K19" i="12"/>
  <c r="J48" i="12"/>
  <c r="F348" i="20"/>
  <c r="J40" i="12"/>
  <c r="F340" i="20"/>
  <c r="J32" i="12"/>
  <c r="F332" i="20"/>
  <c r="J24" i="12"/>
  <c r="F324" i="20"/>
  <c r="M47" i="12"/>
  <c r="M31" i="12"/>
  <c r="M23" i="12"/>
  <c r="M15" i="12"/>
  <c r="J14" i="26"/>
  <c r="L61" i="20" s="1"/>
  <c r="G369" i="20"/>
  <c r="G366" i="20"/>
  <c r="L28" i="13"/>
  <c r="G357" i="20"/>
  <c r="L19" i="13"/>
  <c r="M59" i="5"/>
  <c r="M55" i="5"/>
  <c r="M51" i="5"/>
  <c r="M47" i="5"/>
  <c r="F306" i="20"/>
  <c r="J52" i="5"/>
  <c r="J40" i="5"/>
  <c r="F294" i="20"/>
  <c r="F286" i="20"/>
  <c r="J32" i="5"/>
  <c r="K30" i="5"/>
  <c r="K26" i="5"/>
  <c r="K46" i="5"/>
  <c r="K34" i="5"/>
  <c r="F293" i="20"/>
  <c r="J39" i="5"/>
  <c r="K31" i="5"/>
  <c r="K23" i="5"/>
  <c r="F278" i="20"/>
  <c r="J24" i="5"/>
  <c r="F291" i="20"/>
  <c r="J37" i="5"/>
  <c r="M52" i="4"/>
  <c r="M36" i="4"/>
  <c r="M28" i="4"/>
  <c r="J58" i="4"/>
  <c r="F265" i="20"/>
  <c r="J42" i="4"/>
  <c r="F249" i="20"/>
  <c r="J34" i="4"/>
  <c r="F241" i="20"/>
  <c r="M53" i="4"/>
  <c r="M45" i="4"/>
  <c r="G238" i="20"/>
  <c r="L31" i="4"/>
  <c r="G226" i="20"/>
  <c r="L19" i="4"/>
  <c r="F239" i="20"/>
  <c r="J32" i="4"/>
  <c r="J24" i="4"/>
  <c r="F231" i="20"/>
  <c r="G227" i="20"/>
  <c r="L20" i="4"/>
  <c r="G259" i="20"/>
  <c r="L52" i="4"/>
  <c r="G243" i="20"/>
  <c r="L36" i="4"/>
  <c r="M17" i="4"/>
  <c r="G319" i="20"/>
  <c r="L19" i="12"/>
  <c r="L37" i="12"/>
  <c r="G337" i="20"/>
  <c r="L25" i="12"/>
  <c r="G325" i="20"/>
  <c r="L17" i="12"/>
  <c r="G317" i="20"/>
  <c r="L34" i="12"/>
  <c r="G334" i="20"/>
  <c r="L18" i="12"/>
  <c r="G318" i="20"/>
  <c r="G348" i="20"/>
  <c r="L48" i="12"/>
  <c r="G332" i="20"/>
  <c r="L32" i="12"/>
  <c r="S63" i="14"/>
  <c r="S59" i="14"/>
  <c r="J54" i="12" s="1"/>
  <c r="J52" i="20" s="1"/>
  <c r="S65" i="14"/>
  <c r="S61" i="14"/>
  <c r="F314" i="20"/>
  <c r="S62" i="14"/>
  <c r="S60" i="14"/>
  <c r="J52" i="12" s="1"/>
  <c r="J50" i="20" s="1"/>
  <c r="J14" i="12"/>
  <c r="S58" i="14"/>
  <c r="J53" i="12" s="1"/>
  <c r="J51" i="20" s="1"/>
  <c r="S64" i="14"/>
  <c r="K14" i="26"/>
  <c r="M61" i="20" s="1"/>
  <c r="G368" i="20"/>
  <c r="L30" i="13"/>
  <c r="L26" i="13"/>
  <c r="G364" i="20"/>
  <c r="M23" i="13"/>
  <c r="K26" i="13"/>
  <c r="K20" i="13"/>
  <c r="K35" i="5"/>
  <c r="L57" i="5"/>
  <c r="G311" i="20"/>
  <c r="L21" i="5"/>
  <c r="G275" i="20"/>
  <c r="L28" i="5"/>
  <c r="G282" i="20"/>
  <c r="L20" i="5"/>
  <c r="G274" i="20"/>
  <c r="L59" i="4"/>
  <c r="G266" i="20"/>
  <c r="G250" i="20"/>
  <c r="L43" i="4"/>
  <c r="L35" i="4"/>
  <c r="G242" i="20"/>
  <c r="J35" i="4"/>
  <c r="F242" i="20"/>
  <c r="F230" i="20"/>
  <c r="J23" i="4"/>
  <c r="F226" i="20"/>
  <c r="J19" i="4"/>
  <c r="J15" i="4"/>
  <c r="F222" i="20"/>
  <c r="U74" i="6"/>
  <c r="U70" i="6"/>
  <c r="L14" i="4"/>
  <c r="U72" i="6"/>
  <c r="U68" i="6"/>
  <c r="L63" i="4" s="1"/>
  <c r="L40" i="20" s="1"/>
  <c r="U71" i="6"/>
  <c r="U67" i="6"/>
  <c r="L62" i="4" s="1"/>
  <c r="L39" i="20" s="1"/>
  <c r="U73" i="6"/>
  <c r="G221" i="20"/>
  <c r="U69" i="6"/>
  <c r="L61" i="4" s="1"/>
  <c r="L38" i="20" s="1"/>
  <c r="K27" i="4"/>
  <c r="M26" i="4"/>
  <c r="M40" i="12"/>
  <c r="M24" i="12"/>
  <c r="M25" i="13"/>
  <c r="M21" i="13"/>
  <c r="M17" i="13"/>
  <c r="J30" i="13"/>
  <c r="F368" i="20"/>
  <c r="F356" i="20"/>
  <c r="J18" i="13"/>
  <c r="S44" i="15"/>
  <c r="S40" i="15"/>
  <c r="J14" i="13"/>
  <c r="S42" i="15"/>
  <c r="S38" i="15"/>
  <c r="J33" i="13" s="1"/>
  <c r="J58" i="20" s="1"/>
  <c r="S39" i="15"/>
  <c r="J31" i="13" s="1"/>
  <c r="J56" i="20" s="1"/>
  <c r="S37" i="15"/>
  <c r="J32" i="13" s="1"/>
  <c r="J57" i="20" s="1"/>
  <c r="S43" i="15"/>
  <c r="F352" i="20"/>
  <c r="S41" i="15"/>
  <c r="G361" i="20"/>
  <c r="L23" i="13"/>
  <c r="G363" i="20"/>
  <c r="L25" i="13"/>
  <c r="G355" i="20"/>
  <c r="L17" i="13"/>
  <c r="M26" i="13"/>
  <c r="J27" i="13"/>
  <c r="F365" i="20"/>
  <c r="J19" i="13"/>
  <c r="F357" i="20"/>
  <c r="K53" i="5"/>
  <c r="K49" i="5"/>
  <c r="G312" i="20"/>
  <c r="L58" i="5"/>
  <c r="L54" i="5"/>
  <c r="G308" i="20"/>
  <c r="L46" i="5"/>
  <c r="G300" i="20"/>
  <c r="G296" i="20"/>
  <c r="L42" i="5"/>
  <c r="G292" i="20"/>
  <c r="L38" i="5"/>
  <c r="K56" i="5"/>
  <c r="K48" i="5"/>
  <c r="K40" i="5"/>
  <c r="K50" i="5"/>
  <c r="L36" i="5"/>
  <c r="G290" i="20"/>
  <c r="L32" i="5"/>
  <c r="G286" i="20"/>
  <c r="K28" i="5"/>
  <c r="K24" i="5"/>
  <c r="K20" i="5"/>
  <c r="K16" i="5"/>
  <c r="M35" i="5"/>
  <c r="M27" i="5"/>
  <c r="M19" i="5"/>
  <c r="J51" i="5"/>
  <c r="F305" i="20"/>
  <c r="K19" i="5"/>
  <c r="K36" i="5"/>
  <c r="F282" i="20"/>
  <c r="J28" i="5"/>
  <c r="F274" i="20"/>
  <c r="J20" i="5"/>
  <c r="J33" i="5"/>
  <c r="F287" i="20"/>
  <c r="K17" i="5"/>
  <c r="M42" i="4"/>
  <c r="K58" i="4"/>
  <c r="K54" i="4"/>
  <c r="K50" i="4"/>
  <c r="K42" i="4"/>
  <c r="K38" i="4"/>
  <c r="K34" i="4"/>
  <c r="K26" i="4"/>
  <c r="K22" i="4"/>
  <c r="K18" i="4"/>
  <c r="F253" i="20"/>
  <c r="J46" i="4"/>
  <c r="M57" i="4"/>
  <c r="M41" i="4"/>
  <c r="M33" i="4"/>
  <c r="K29" i="4"/>
  <c r="K21" i="4"/>
  <c r="K17" i="4"/>
  <c r="L58" i="4"/>
  <c r="G265" i="20"/>
  <c r="G257" i="20"/>
  <c r="L50" i="4"/>
  <c r="G249" i="20"/>
  <c r="L42" i="4"/>
  <c r="L34" i="4"/>
  <c r="G241" i="20"/>
  <c r="F237" i="20"/>
  <c r="J30" i="4"/>
  <c r="J26" i="4"/>
  <c r="F233" i="20"/>
  <c r="F229" i="20"/>
  <c r="J22" i="4"/>
  <c r="L48" i="4"/>
  <c r="G255" i="20"/>
  <c r="L32" i="4"/>
  <c r="G239" i="20"/>
  <c r="G231" i="20"/>
  <c r="L24" i="4"/>
  <c r="M29" i="4"/>
  <c r="J49" i="12"/>
  <c r="F349" i="20"/>
  <c r="F345" i="20"/>
  <c r="J45" i="12"/>
  <c r="J41" i="12"/>
  <c r="F341" i="20"/>
  <c r="J33" i="12"/>
  <c r="F333" i="20"/>
  <c r="J21" i="12"/>
  <c r="F321" i="20"/>
  <c r="J17" i="12"/>
  <c r="F317" i="20"/>
  <c r="F347" i="20"/>
  <c r="J47" i="12"/>
  <c r="J43" i="12"/>
  <c r="F343" i="20"/>
  <c r="F339" i="20"/>
  <c r="J39" i="12"/>
  <c r="F335" i="20"/>
  <c r="J35" i="12"/>
  <c r="J31" i="12"/>
  <c r="F331" i="20"/>
  <c r="F327" i="20"/>
  <c r="J27" i="12"/>
  <c r="J23" i="12"/>
  <c r="F323" i="20"/>
  <c r="J15" i="12"/>
  <c r="F315" i="20"/>
  <c r="L46" i="12"/>
  <c r="G346" i="20"/>
  <c r="L22" i="12"/>
  <c r="G322" i="20"/>
  <c r="U64" i="14"/>
  <c r="U60" i="14"/>
  <c r="L52" i="12" s="1"/>
  <c r="L50" i="20" s="1"/>
  <c r="G314" i="20"/>
  <c r="U62" i="14"/>
  <c r="U58" i="14"/>
  <c r="L53" i="12" s="1"/>
  <c r="L51" i="20" s="1"/>
  <c r="U61" i="14"/>
  <c r="U59" i="14"/>
  <c r="L54" i="12" s="1"/>
  <c r="L52" i="20" s="1"/>
  <c r="U65" i="14"/>
  <c r="L14" i="12"/>
  <c r="U63" i="14"/>
  <c r="G344" i="20"/>
  <c r="L44" i="12"/>
  <c r="G336" i="20"/>
  <c r="L36" i="12"/>
  <c r="J42" i="12"/>
  <c r="F342" i="20"/>
  <c r="J34" i="12"/>
  <c r="F334" i="20"/>
  <c r="F326" i="20"/>
  <c r="J26" i="12"/>
  <c r="F318" i="20"/>
  <c r="J18" i="12"/>
  <c r="M49" i="12"/>
  <c r="M41" i="12"/>
  <c r="M33" i="12"/>
  <c r="M25" i="12"/>
  <c r="M17" i="12"/>
  <c r="F369" i="20"/>
  <c r="H14" i="26"/>
  <c r="J61" i="20" s="1"/>
  <c r="K21" i="13"/>
  <c r="M24" i="13"/>
  <c r="G306" i="20"/>
  <c r="L52" i="5"/>
  <c r="L44" i="5"/>
  <c r="G298" i="20"/>
  <c r="M53" i="5"/>
  <c r="G307" i="20"/>
  <c r="L53" i="5"/>
  <c r="F273" i="20"/>
  <c r="J19" i="5"/>
  <c r="F269" i="20"/>
  <c r="J15" i="5"/>
  <c r="G273" i="20"/>
  <c r="L19" i="5"/>
  <c r="G278" i="20"/>
  <c r="L24" i="5"/>
  <c r="J49" i="4"/>
  <c r="F256" i="20"/>
  <c r="F252" i="20"/>
  <c r="J45" i="4"/>
  <c r="F240" i="20"/>
  <c r="J33" i="4"/>
  <c r="F255" i="20"/>
  <c r="J48" i="4"/>
  <c r="F247" i="20"/>
  <c r="J40" i="4"/>
  <c r="K41" i="4"/>
  <c r="K33" i="4"/>
  <c r="J17" i="4"/>
  <c r="F224" i="20"/>
  <c r="K43" i="4"/>
  <c r="M30" i="4"/>
  <c r="M22" i="4"/>
  <c r="K44" i="12"/>
  <c r="K34" i="12"/>
  <c r="F316" i="20"/>
  <c r="J16" i="12"/>
  <c r="G367" i="20"/>
  <c r="L29" i="13"/>
  <c r="M30" i="13"/>
  <c r="M39" i="5"/>
  <c r="J55" i="5"/>
  <c r="F309" i="20"/>
  <c r="L27" i="4"/>
  <c r="G234" i="20"/>
  <c r="L23" i="4"/>
  <c r="G230" i="20"/>
  <c r="L15" i="4"/>
  <c r="G222" i="20"/>
  <c r="J28" i="4"/>
  <c r="F235" i="20"/>
  <c r="J16" i="4"/>
  <c r="F223" i="20"/>
  <c r="G345" i="20"/>
  <c r="L45" i="12"/>
  <c r="G333" i="20"/>
  <c r="L33" i="12"/>
  <c r="M45" i="12"/>
  <c r="U38" i="15"/>
  <c r="L33" i="13" s="1"/>
  <c r="L58" i="20" s="1"/>
  <c r="U41" i="15"/>
  <c r="U42" i="15"/>
  <c r="U43" i="15"/>
  <c r="G352" i="20"/>
  <c r="U40" i="15"/>
  <c r="U39" i="15"/>
  <c r="L31" i="13" s="1"/>
  <c r="L56" i="20" s="1"/>
  <c r="U44" i="15"/>
  <c r="U37" i="15"/>
  <c r="L32" i="13" s="1"/>
  <c r="L57" i="20" s="1"/>
  <c r="L14" i="13"/>
  <c r="K39" i="5"/>
  <c r="M36" i="5"/>
  <c r="J55" i="4"/>
  <c r="F262" i="20"/>
  <c r="J47" i="4"/>
  <c r="F254" i="20"/>
  <c r="F250" i="20"/>
  <c r="J43" i="4"/>
  <c r="J39" i="4"/>
  <c r="F246" i="20"/>
  <c r="F238" i="20"/>
  <c r="J31" i="4"/>
  <c r="F234" i="20"/>
  <c r="J27" i="4"/>
  <c r="K41" i="12"/>
  <c r="K25" i="12"/>
  <c r="J28" i="12"/>
  <c r="F328" i="20"/>
  <c r="F320" i="20"/>
  <c r="J20" i="12"/>
  <c r="M43" i="12"/>
  <c r="M27" i="12"/>
  <c r="M19" i="12"/>
  <c r="K57" i="5"/>
  <c r="K45" i="5"/>
  <c r="K41" i="5"/>
  <c r="L50" i="5"/>
  <c r="G304" i="20"/>
  <c r="G288" i="20"/>
  <c r="L34" i="5"/>
  <c r="M24" i="5"/>
  <c r="K58" i="5"/>
  <c r="J59" i="5"/>
  <c r="F313" i="20"/>
  <c r="F297" i="20"/>
  <c r="J43" i="5"/>
  <c r="F289" i="20"/>
  <c r="J35" i="5"/>
  <c r="K25" i="5"/>
  <c r="M54" i="4"/>
  <c r="M50" i="4"/>
  <c r="M46" i="4"/>
  <c r="M38" i="4"/>
  <c r="M34" i="4"/>
  <c r="K46" i="4"/>
  <c r="T73" i="6"/>
  <c r="T69" i="6"/>
  <c r="K61" i="4" s="1"/>
  <c r="K38" i="20" s="1"/>
  <c r="K14" i="4"/>
  <c r="T71" i="6"/>
  <c r="T67" i="6"/>
  <c r="K62" i="4" s="1"/>
  <c r="K39" i="20" s="1"/>
  <c r="T70" i="6"/>
  <c r="T68" i="6"/>
  <c r="K63" i="4" s="1"/>
  <c r="K40" i="20" s="1"/>
  <c r="T74" i="6"/>
  <c r="T72" i="6"/>
  <c r="F261" i="20"/>
  <c r="J54" i="4"/>
  <c r="F245" i="20"/>
  <c r="J38" i="4"/>
  <c r="M49" i="4"/>
  <c r="K25" i="4"/>
  <c r="J18" i="4"/>
  <c r="F225" i="20"/>
  <c r="L44" i="4"/>
  <c r="G251" i="20"/>
  <c r="J51" i="12"/>
  <c r="F351" i="20"/>
  <c r="J19" i="12"/>
  <c r="F319" i="20"/>
  <c r="L38" i="12"/>
  <c r="G338" i="20"/>
  <c r="G328" i="20"/>
  <c r="L28" i="12"/>
  <c r="G320" i="20"/>
  <c r="L20" i="12"/>
  <c r="F350" i="20"/>
  <c r="J50" i="12"/>
  <c r="F355" i="20"/>
  <c r="J17" i="13"/>
  <c r="L56" i="5"/>
  <c r="G310" i="20"/>
  <c r="L48" i="5"/>
  <c r="G302" i="20"/>
  <c r="G294" i="20"/>
  <c r="L40" i="5"/>
  <c r="F285" i="20"/>
  <c r="J31" i="5"/>
  <c r="J34" i="5"/>
  <c r="F288" i="20"/>
  <c r="F272" i="20"/>
  <c r="J18" i="5"/>
  <c r="G287" i="20"/>
  <c r="L33" i="5"/>
  <c r="J57" i="4"/>
  <c r="F264" i="20"/>
  <c r="F248" i="20"/>
  <c r="J41" i="4"/>
  <c r="J25" i="4"/>
  <c r="F232" i="20"/>
  <c r="K50" i="12"/>
  <c r="K46" i="12"/>
  <c r="T65" i="14"/>
  <c r="T61" i="14"/>
  <c r="T63" i="14"/>
  <c r="T59" i="14"/>
  <c r="K54" i="12" s="1"/>
  <c r="K52" i="20" s="1"/>
  <c r="T60" i="14"/>
  <c r="K52" i="12" s="1"/>
  <c r="K50" i="20" s="1"/>
  <c r="T58" i="14"/>
  <c r="K53" i="12" s="1"/>
  <c r="K51" i="20" s="1"/>
  <c r="T64" i="14"/>
  <c r="K14" i="12"/>
  <c r="T62" i="14"/>
  <c r="K21" i="12"/>
  <c r="M39" i="12"/>
  <c r="M14" i="13"/>
  <c r="V38" i="15"/>
  <c r="M33" i="13" s="1"/>
  <c r="M58" i="20" s="1"/>
  <c r="V39" i="15"/>
  <c r="M31" i="13" s="1"/>
  <c r="M56" i="20" s="1"/>
  <c r="V40" i="15"/>
  <c r="V37" i="15"/>
  <c r="M32" i="13" s="1"/>
  <c r="M57" i="20" s="1"/>
  <c r="V42" i="15"/>
  <c r="V43" i="15"/>
  <c r="V44" i="15"/>
  <c r="V41" i="15"/>
</calcChain>
</file>

<file path=xl/sharedStrings.xml><?xml version="1.0" encoding="utf-8"?>
<sst xmlns="http://schemas.openxmlformats.org/spreadsheetml/2006/main" count="1732" uniqueCount="341">
  <si>
    <t>Active Substance Parameters</t>
  </si>
  <si>
    <t>Compound Name</t>
  </si>
  <si>
    <t>-</t>
  </si>
  <si>
    <t>Aquatic</t>
  </si>
  <si>
    <t>Sediment</t>
  </si>
  <si>
    <t xml:space="preserve">Available at: http://echa.europa.eu/en/guidance-documents/guidance-on-biocides-legislation/emission-scenario-documents </t>
  </si>
  <si>
    <t>Version history</t>
  </si>
  <si>
    <r>
      <rPr>
        <b/>
        <sz val="16"/>
        <color theme="1"/>
        <rFont val="Verdana"/>
        <family val="2"/>
      </rPr>
      <t>Reference document:</t>
    </r>
    <r>
      <rPr>
        <sz val="16"/>
        <color theme="1"/>
        <rFont val="Verdana"/>
        <family val="2"/>
      </rPr>
      <t xml:space="preserve"> </t>
    </r>
  </si>
  <si>
    <t>ESD for PT 21: Emission scenarios for antifouling products in OECD countries (European Commission, DG Environment, 2004)</t>
  </si>
  <si>
    <t>INDEX</t>
  </si>
  <si>
    <t>Scenario</t>
  </si>
  <si>
    <t>Sceanrio Country | Code</t>
  </si>
  <si>
    <t>Substance</t>
  </si>
  <si>
    <t>ES</t>
  </si>
  <si>
    <t>PT</t>
  </si>
  <si>
    <t>GB</t>
  </si>
  <si>
    <t>EI</t>
  </si>
  <si>
    <t>BE</t>
  </si>
  <si>
    <t>DE</t>
  </si>
  <si>
    <t>NL</t>
  </si>
  <si>
    <t>NO</t>
  </si>
  <si>
    <t>Atlantic Marina 10</t>
  </si>
  <si>
    <t>Atlantic Marina 11</t>
  </si>
  <si>
    <t>Atlantic Marina 12</t>
  </si>
  <si>
    <t>Atlantic Marina 13</t>
  </si>
  <si>
    <t>Atlantic Marina 14</t>
  </si>
  <si>
    <t>Atlantic Marina 15</t>
  </si>
  <si>
    <t>Atlantic Marina 16</t>
  </si>
  <si>
    <t>Atlantic Marina 17</t>
  </si>
  <si>
    <t>Atlantic Marina 18</t>
  </si>
  <si>
    <t>Atlantic Marina 19</t>
  </si>
  <si>
    <t>Atlantic Marina 21</t>
  </si>
  <si>
    <t>Atlantic Marina 20</t>
  </si>
  <si>
    <t>Atlantic Marina 22</t>
  </si>
  <si>
    <t>Atlantic Marina 23</t>
  </si>
  <si>
    <t>Atlantic Marina 24</t>
  </si>
  <si>
    <t>Atlantic Marina 25</t>
  </si>
  <si>
    <t>Atlantic Marina 26</t>
  </si>
  <si>
    <t>Atlantic Marina 27</t>
  </si>
  <si>
    <t>Atlantic Marina 28</t>
  </si>
  <si>
    <t>Atlantic Marina 29</t>
  </si>
  <si>
    <t>Atlantic Marina 30</t>
  </si>
  <si>
    <t>Atlantic Marina 31</t>
  </si>
  <si>
    <t>Atlantic Marina 32</t>
  </si>
  <si>
    <t>Atlantic Marina 33</t>
  </si>
  <si>
    <t>Atlantic Marina 34</t>
  </si>
  <si>
    <t>Atlantic Marina 35</t>
  </si>
  <si>
    <t>Atlantic Marina 36</t>
  </si>
  <si>
    <t>Atlantic Marina 37</t>
  </si>
  <si>
    <t>Atlantic Marina 38</t>
  </si>
  <si>
    <t>Atlantic Marina 39</t>
  </si>
  <si>
    <t>Atlantic Marina 40</t>
  </si>
  <si>
    <t>Atlantic Marina 41</t>
  </si>
  <si>
    <t>Atlantic Marina 42</t>
  </si>
  <si>
    <t>Atlantic Marina 43</t>
  </si>
  <si>
    <t>Atlantic Marina 44</t>
  </si>
  <si>
    <t>Atlantic Marina 45</t>
  </si>
  <si>
    <t>Atlantic Marina 46</t>
  </si>
  <si>
    <t>Atlantic Marina 47</t>
  </si>
  <si>
    <t>CY</t>
  </si>
  <si>
    <t>FR</t>
  </si>
  <si>
    <t>GR</t>
  </si>
  <si>
    <t>IT</t>
  </si>
  <si>
    <t>MT</t>
  </si>
  <si>
    <t>SI</t>
  </si>
  <si>
    <t>Atlantic Marina 01</t>
  </si>
  <si>
    <t>Atlantic Marina 02</t>
  </si>
  <si>
    <t>Atlantic Marina 03</t>
  </si>
  <si>
    <t>Atlantic Marina 04</t>
  </si>
  <si>
    <t>Atlantic Marina 05</t>
  </si>
  <si>
    <t>Atlantic Marina 06</t>
  </si>
  <si>
    <t>Atlantic Marina 07</t>
  </si>
  <si>
    <t>Atlantic Marina 08</t>
  </si>
  <si>
    <t>Atlantic Marina 09</t>
  </si>
  <si>
    <t>Mediterranean Marina 01</t>
  </si>
  <si>
    <t>Mediterranean Marina 02</t>
  </si>
  <si>
    <t>Mediterranean Marina 03</t>
  </si>
  <si>
    <t>Mediterranean Marina 04</t>
  </si>
  <si>
    <t>Mediterranean Marina 05</t>
  </si>
  <si>
    <t>Mediterranean Marina 06</t>
  </si>
  <si>
    <t>Mediterranean Marina 07</t>
  </si>
  <si>
    <t>Mediterranean Marina 08</t>
  </si>
  <si>
    <t>Mediterranean Marina 09</t>
  </si>
  <si>
    <t>Mediterranean Marina 10</t>
  </si>
  <si>
    <t>Mediterranean Marina 11</t>
  </si>
  <si>
    <t>Mediterranean Marina 12</t>
  </si>
  <si>
    <t>Mediterranean Marina 13</t>
  </si>
  <si>
    <t>Mediterranean Marina 14</t>
  </si>
  <si>
    <t>Mediterranean Marina 15</t>
  </si>
  <si>
    <t>Mediterranean Marina 16</t>
  </si>
  <si>
    <t>Mediterranean Marina 17</t>
  </si>
  <si>
    <t>Mediterranean Marina 18</t>
  </si>
  <si>
    <t>Mediterranean Marina 19</t>
  </si>
  <si>
    <t>Mediterranean Marina 20</t>
  </si>
  <si>
    <t>Mediterranean Marina 21</t>
  </si>
  <si>
    <t>Mediterranean Marina 22</t>
  </si>
  <si>
    <t>Mediterranean Marina 23</t>
  </si>
  <si>
    <t>Mediterranean Marina 24</t>
  </si>
  <si>
    <t>Mediterranean Marina 25</t>
  </si>
  <si>
    <t>Mediterranean Marina 26</t>
  </si>
  <si>
    <t>Mediterranean Marina 27</t>
  </si>
  <si>
    <t>Mediterranean Marina 28</t>
  </si>
  <si>
    <t>Mediterranean Marina 29</t>
  </si>
  <si>
    <t>Mediterranean Marina 30</t>
  </si>
  <si>
    <t>Mediterranean Marina 31</t>
  </si>
  <si>
    <t>Mediterranean Marina 32</t>
  </si>
  <si>
    <t>Mediterranean Marina 33</t>
  </si>
  <si>
    <t>Mediterranean Marina 34</t>
  </si>
  <si>
    <t>Mediterranean Marina 35</t>
  </si>
  <si>
    <t>Mediterranean Marina 36</t>
  </si>
  <si>
    <t>Mediterranean Marina 37</t>
  </si>
  <si>
    <t>Mediterranean Marina 38</t>
  </si>
  <si>
    <t>Mediterranean Marina 39</t>
  </si>
  <si>
    <t>Mediterranean Marina 40</t>
  </si>
  <si>
    <t>Mediterranean Marina 41</t>
  </si>
  <si>
    <t>Mediterranean Marina 42</t>
  </si>
  <si>
    <t>Mediterranean Marina 43</t>
  </si>
  <si>
    <t>Mediterranean Marina 44</t>
  </si>
  <si>
    <t>Mediterranean Marina 45</t>
  </si>
  <si>
    <t>Mediterranean Marina 46</t>
  </si>
  <si>
    <t>Maximum</t>
  </si>
  <si>
    <t>Minimum</t>
  </si>
  <si>
    <t>Input</t>
  </si>
  <si>
    <t>Variable/parameter</t>
  </si>
  <si>
    <t>Symbol</t>
  </si>
  <si>
    <t>Value</t>
  </si>
  <si>
    <t>Unit</t>
  </si>
  <si>
    <t>References / Calculation formulas / Explanations</t>
  </si>
  <si>
    <t>ISO mass-balance calculation method</t>
  </si>
  <si>
    <r>
      <t>S/D/O/P</t>
    </r>
    <r>
      <rPr>
        <vertAlign val="superscript"/>
        <sz val="11"/>
        <color rgb="FF0070C0"/>
        <rFont val="Verdana"/>
        <family val="2"/>
      </rPr>
      <t xml:space="preserve"> 1</t>
    </r>
  </si>
  <si>
    <t>Percentage of biocide that is released from the paint film during the lifetime of the paint</t>
  </si>
  <si>
    <r>
      <t>L</t>
    </r>
    <r>
      <rPr>
        <i/>
        <vertAlign val="subscript"/>
        <sz val="10"/>
        <color theme="1"/>
        <rFont val="Verdana"/>
        <family val="2"/>
      </rPr>
      <t>a</t>
    </r>
  </si>
  <si>
    <t>a</t>
  </si>
  <si>
    <r>
      <rPr>
        <i/>
        <sz val="10"/>
        <color theme="1"/>
        <rFont val="Verdana"/>
        <family val="2"/>
      </rPr>
      <t>W</t>
    </r>
    <r>
      <rPr>
        <i/>
        <vertAlign val="subscript"/>
        <sz val="10"/>
        <color theme="1"/>
        <rFont val="Verdana"/>
        <family val="2"/>
      </rPr>
      <t>a</t>
    </r>
  </si>
  <si>
    <t>Mass fraction of biocide in the biocidal ingredient</t>
  </si>
  <si>
    <t>Content of biocidal ingredient in the paint formulation as manufactured</t>
  </si>
  <si>
    <t>% by mass</t>
  </si>
  <si>
    <t xml:space="preserve">Density of the paint as manufactured </t>
  </si>
  <si>
    <r>
      <t>Kg dm</t>
    </r>
    <r>
      <rPr>
        <vertAlign val="superscript"/>
        <sz val="10"/>
        <color theme="1"/>
        <rFont val="Verdana"/>
        <family val="2"/>
      </rPr>
      <t>-3</t>
    </r>
    <r>
      <rPr>
        <sz val="10"/>
        <color theme="1"/>
        <rFont val="Verdana"/>
        <family val="2"/>
      </rPr>
      <t xml:space="preserve"> (g cm</t>
    </r>
    <r>
      <rPr>
        <vertAlign val="superscript"/>
        <sz val="10"/>
        <color theme="1"/>
        <rFont val="Verdana"/>
        <family val="2"/>
      </rPr>
      <t>-3</t>
    </r>
    <r>
      <rPr>
        <sz val="10"/>
        <color theme="1"/>
        <rFont val="Verdana"/>
        <family val="2"/>
      </rPr>
      <t>)</t>
    </r>
  </si>
  <si>
    <t>ƿ</t>
  </si>
  <si>
    <t>DFT</t>
  </si>
  <si>
    <t>VS</t>
  </si>
  <si>
    <t>t</t>
  </si>
  <si>
    <t>Output</t>
  </si>
  <si>
    <r>
      <t>M</t>
    </r>
    <r>
      <rPr>
        <i/>
        <vertAlign val="subscript"/>
        <sz val="10"/>
        <color theme="1"/>
        <rFont val="Verdana"/>
        <family val="2"/>
      </rPr>
      <t>rel</t>
    </r>
  </si>
  <si>
    <t xml:space="preserve">_
R
</t>
  </si>
  <si>
    <t>Dry film thickness specified for the lifetime of the paint</t>
  </si>
  <si>
    <r>
      <rPr>
        <sz val="10"/>
        <color theme="1"/>
        <rFont val="Calibri"/>
        <family val="2"/>
      </rPr>
      <t>µ</t>
    </r>
    <r>
      <rPr>
        <sz val="10"/>
        <color theme="1"/>
        <rFont val="Verdana"/>
        <family val="2"/>
      </rPr>
      <t>m</t>
    </r>
  </si>
  <si>
    <t xml:space="preserve">Volume Solids content
(Volume of dry paint film versus volume of pain as manufactured)
</t>
  </si>
  <si>
    <t>Lifetime of the antifouling paint</t>
  </si>
  <si>
    <t>Months</t>
  </si>
  <si>
    <t>% by volume</t>
  </si>
  <si>
    <t>Estimated total mass of biocde released per unit area of paint film over the lifetime of the paint</t>
  </si>
  <si>
    <r>
      <rPr>
        <sz val="10"/>
        <color theme="1"/>
        <rFont val="Calibri"/>
        <family val="2"/>
      </rPr>
      <t>µ</t>
    </r>
    <r>
      <rPr>
        <sz val="10"/>
        <color theme="1"/>
        <rFont val="Verdana"/>
        <family val="2"/>
      </rPr>
      <t>g cm</t>
    </r>
    <r>
      <rPr>
        <vertAlign val="superscript"/>
        <sz val="10"/>
        <color theme="1"/>
        <rFont val="Verdana"/>
        <family val="2"/>
      </rPr>
      <t>-2</t>
    </r>
  </si>
  <si>
    <t>Average biocide release rate over the lifetime of the paint</t>
  </si>
  <si>
    <r>
      <rPr>
        <sz val="10"/>
        <color theme="1"/>
        <rFont val="Calibri"/>
        <family val="2"/>
      </rPr>
      <t>µ</t>
    </r>
    <r>
      <rPr>
        <sz val="10"/>
        <color theme="1"/>
        <rFont val="Verdana"/>
        <family val="2"/>
      </rPr>
      <t>g cm</t>
    </r>
    <r>
      <rPr>
        <vertAlign val="superscript"/>
        <sz val="10"/>
        <color theme="1"/>
        <rFont val="Verdana"/>
        <family val="2"/>
      </rPr>
      <t xml:space="preserve">-2 </t>
    </r>
    <r>
      <rPr>
        <sz val="10"/>
        <color theme="1"/>
        <rFont val="Verdana"/>
        <family val="2"/>
      </rPr>
      <t>d</t>
    </r>
    <r>
      <rPr>
        <vertAlign val="superscript"/>
        <sz val="10"/>
        <color theme="1"/>
        <rFont val="Verdana"/>
        <family val="2"/>
      </rPr>
      <t>-1</t>
    </r>
  </si>
  <si>
    <t>%</t>
  </si>
  <si>
    <t>O</t>
  </si>
  <si>
    <t>D/S</t>
  </si>
  <si>
    <t>S</t>
  </si>
  <si>
    <t>Calculation of leaching rate conversion</t>
  </si>
  <si>
    <t>Conversion Factor</t>
  </si>
  <si>
    <t>Measured Leaching Rate</t>
  </si>
  <si>
    <t>Leaching Rate: Product Specific</t>
  </si>
  <si>
    <t>Background Concentration</t>
  </si>
  <si>
    <t>Surface Water</t>
  </si>
  <si>
    <t>ug/l</t>
  </si>
  <si>
    <t>ug/g dw</t>
  </si>
  <si>
    <t>PNEC Values</t>
  </si>
  <si>
    <t>User Input Values</t>
  </si>
  <si>
    <t xml:space="preserve">PEC:PNEC SW inside marina 
</t>
  </si>
  <si>
    <t xml:space="preserve">PEC:PNEC SW surrounding marina 
</t>
  </si>
  <si>
    <t>Atlantic Scenario Average PEC  values and Risk Characterisation</t>
  </si>
  <si>
    <t>Mediterranean Scenario Average PEC  values and Risk Characterisation</t>
  </si>
  <si>
    <t>Average biocide release over the lifetime of the paint</t>
  </si>
  <si>
    <t>Leave Blank if no measured Value</t>
  </si>
  <si>
    <t>Application Factor</t>
  </si>
  <si>
    <t>Atlantic Region</t>
  </si>
  <si>
    <t>Mediterranean Region</t>
  </si>
  <si>
    <t>Baltic Region</t>
  </si>
  <si>
    <t>Baltic Tansition Region</t>
  </si>
  <si>
    <t>Baltic Marina 01</t>
  </si>
  <si>
    <t>Baltic Marina 02</t>
  </si>
  <si>
    <t>Baltic Marina 03</t>
  </si>
  <si>
    <t>Baltic Marina 04</t>
  </si>
  <si>
    <t>Baltic Marina 05</t>
  </si>
  <si>
    <t>Baltic Marina 06</t>
  </si>
  <si>
    <t>Baltic Marina 07</t>
  </si>
  <si>
    <t>Baltic Marina 08</t>
  </si>
  <si>
    <t>Baltic Marina 09</t>
  </si>
  <si>
    <t>Baltic Marina 10</t>
  </si>
  <si>
    <t>Baltic Marina 11</t>
  </si>
  <si>
    <t>Baltic Marina 12</t>
  </si>
  <si>
    <t>Baltic Marina 13</t>
  </si>
  <si>
    <t>Baltic Marina 14</t>
  </si>
  <si>
    <t>Baltic Marina 15</t>
  </si>
  <si>
    <t>Baltic Marina 16</t>
  </si>
  <si>
    <t>Baltic Marina 17</t>
  </si>
  <si>
    <t>Baltic Marina 18</t>
  </si>
  <si>
    <t>Baltic Marina 19</t>
  </si>
  <si>
    <t>Baltic Marina 20</t>
  </si>
  <si>
    <t>Baltic Marina 21</t>
  </si>
  <si>
    <t>Baltic Marina 22</t>
  </si>
  <si>
    <t>Baltic Marina 23</t>
  </si>
  <si>
    <t>Baltic Marina 24</t>
  </si>
  <si>
    <t>Baltic Marina 25</t>
  </si>
  <si>
    <t>Baltic Marina 26</t>
  </si>
  <si>
    <t>Baltic Marina 27</t>
  </si>
  <si>
    <t>Baltic Marina 28</t>
  </si>
  <si>
    <t>Baltic Marina 29</t>
  </si>
  <si>
    <t>Baltic Marina 30</t>
  </si>
  <si>
    <t>Baltic Marina 31</t>
  </si>
  <si>
    <t>Baltic Marina 32</t>
  </si>
  <si>
    <t>Baltic Marina 33</t>
  </si>
  <si>
    <t>Baltic Marina 34</t>
  </si>
  <si>
    <t>Baltic Marina 35</t>
  </si>
  <si>
    <t>Baltic Marina 36</t>
  </si>
  <si>
    <t>Baltic Marina 37</t>
  </si>
  <si>
    <t>Baltic Marina 38</t>
  </si>
  <si>
    <t>Baltic Transition Marina 01</t>
  </si>
  <si>
    <t>Baltic Transition Marina 02</t>
  </si>
  <si>
    <t>Baltic Transition Marina 03</t>
  </si>
  <si>
    <t>Baltic Transition Marina 04</t>
  </si>
  <si>
    <t>Baltic Transition Marina 05</t>
  </si>
  <si>
    <t>Baltic Transition Marina 06</t>
  </si>
  <si>
    <t>Baltic Transition Marina 07</t>
  </si>
  <si>
    <t>Baltic Transition Marina 08</t>
  </si>
  <si>
    <t>Baltic Transition Marina 09</t>
  </si>
  <si>
    <t>Baltic Transition Marina 10</t>
  </si>
  <si>
    <t>Baltic Transition Marina 11</t>
  </si>
  <si>
    <t>Baltic Transition Marina 12</t>
  </si>
  <si>
    <t>Baltic Transition Marina 13</t>
  </si>
  <si>
    <t>Baltic Transition Marina 14</t>
  </si>
  <si>
    <t>Baltic Transition Marina 15</t>
  </si>
  <si>
    <t>Baltic Transition Marina 16</t>
  </si>
  <si>
    <t>Baltic Transition Marina 17</t>
  </si>
  <si>
    <t>Calculation of Application conversion</t>
  </si>
  <si>
    <t>Leaching Rate considered within default MAMPEC calculations</t>
  </si>
  <si>
    <t>User Selected Value</t>
  </si>
  <si>
    <t>DK</t>
  </si>
  <si>
    <t>SE</t>
  </si>
  <si>
    <t>Baltic Transition Scenario Average PEC  values and Risk Characterisation</t>
  </si>
  <si>
    <t>Baltic Scenario Average PEC  values and Risk Characterisation</t>
  </si>
  <si>
    <t>Inside Marina</t>
  </si>
  <si>
    <t>Surrounding Marina</t>
  </si>
  <si>
    <t xml:space="preserve">PECsw inside marina 
(average, dissolved, ug/l)
</t>
  </si>
  <si>
    <t xml:space="preserve">PNECsw Inside Marina 
(ug/l)
</t>
  </si>
  <si>
    <t xml:space="preserve">PNECsed Inside Marina 
(ug/g dw)
</t>
  </si>
  <si>
    <t xml:space="preserve">PNECsw Surrounding Marina 
(ug/l)
</t>
  </si>
  <si>
    <t xml:space="preserve"> PNECsed Surrounding Marina
(ug/g dw)
</t>
  </si>
  <si>
    <t>FI</t>
  </si>
  <si>
    <t>LT</t>
  </si>
  <si>
    <t>LV</t>
  </si>
  <si>
    <t>PL</t>
  </si>
  <si>
    <t>EE</t>
  </si>
  <si>
    <t>Application factor considered within default MAMPEC calculations</t>
  </si>
  <si>
    <t>Boat Number</t>
  </si>
  <si>
    <t xml:space="preserve">MAMPEC-100_Boat PECsw inside marina 
(average, dissolved, ug/l)
</t>
  </si>
  <si>
    <t xml:space="preserve">MAMPEC-100_Boat PECsw surrounding marina
(average, disolved, ug/l)
</t>
  </si>
  <si>
    <t xml:space="preserve">MAMPEC-100_Boat PEC surrounding susp. 
(average, ug/g dw)
</t>
  </si>
  <si>
    <t>Summary of  Risk Characterisation Calculations</t>
  </si>
  <si>
    <t>Active Substance</t>
  </si>
  <si>
    <t>PEC Tool Version</t>
  </si>
  <si>
    <t>PEC Values</t>
  </si>
  <si>
    <t>PEC/PNEC Ratios</t>
  </si>
  <si>
    <t>Atlantic Scenario| Risk Characterisation</t>
  </si>
  <si>
    <t>Mediterranean Scenario| Risk Characterisation</t>
  </si>
  <si>
    <t>Baltic Scenario| Risk Characterisation</t>
  </si>
  <si>
    <t>Baltic Transition Scenario| Risk Characterisation</t>
  </si>
  <si>
    <t xml:space="preserve">MAMPEC-100_Boat PEC inside marina susp. 
(average, ug/g dw)
</t>
  </si>
  <si>
    <t>90th Percentile Value</t>
  </si>
  <si>
    <t xml:space="preserve">PNECsed Surrounding Marina
(ug/g dw)
</t>
  </si>
  <si>
    <t>90th Percentile</t>
  </si>
  <si>
    <t>Output: Summary</t>
  </si>
  <si>
    <t>Output: Full</t>
  </si>
  <si>
    <t>Atlantic Scenario</t>
  </si>
  <si>
    <t>Mediterranean Scenario</t>
  </si>
  <si>
    <t>Baltic Scenario</t>
  </si>
  <si>
    <t>Baltic Transition Scenario</t>
  </si>
  <si>
    <t xml:space="preserve">PNEC Values </t>
  </si>
  <si>
    <t>Surface Water (ug/l)</t>
  </si>
  <si>
    <t>Sediment (ug/g dw)</t>
  </si>
  <si>
    <t>Leaching Rate</t>
  </si>
  <si>
    <t>Product Specific</t>
  </si>
  <si>
    <t>Values greater than 1 are in bold text.</t>
  </si>
  <si>
    <t>Introduction</t>
  </si>
  <si>
    <t>Instructions</t>
  </si>
  <si>
    <t>User_Input</t>
  </si>
  <si>
    <t>Output_Summary</t>
  </si>
  <si>
    <t>Output_Atlantic_Scenario</t>
  </si>
  <si>
    <t>Output_Mediterranean_Scenario</t>
  </si>
  <si>
    <t>Output_Baltic_Scenario</t>
  </si>
  <si>
    <t>Output_Baltic_Transition_Scenario</t>
  </si>
  <si>
    <t>90th percentile</t>
  </si>
  <si>
    <t>80th percentile</t>
  </si>
  <si>
    <t>75th percentile</t>
  </si>
  <si>
    <t>50th percentile</t>
  </si>
  <si>
    <t>25th percentile</t>
  </si>
  <si>
    <t>10th percentile</t>
  </si>
  <si>
    <t>OECD Marina</t>
  </si>
  <si>
    <t>Value to be considered within OECD Marina calculations</t>
  </si>
  <si>
    <t>OECD Marina Scenario</t>
  </si>
  <si>
    <t>Environmental Emission Scenarios for Product Type 21: Biocides used as antifouling products</t>
  </si>
  <si>
    <t>OECD Marina Scenario Average PEC  values and Risk Characterisation</t>
  </si>
  <si>
    <t>OECD Marina Scenario| Risk Characterisation</t>
  </si>
  <si>
    <t>Created</t>
  </si>
  <si>
    <t>OECD Marina Senario</t>
  </si>
  <si>
    <t>Marine Compartment</t>
  </si>
  <si>
    <t>The conversion calculations are carried out within the 'Atlantic_Scenario_Calculations' tab.  The values are reported here for information only.</t>
  </si>
  <si>
    <t>Calculation Conversion Factors</t>
  </si>
  <si>
    <t>Output_OECD_Marina</t>
  </si>
  <si>
    <t>MAMPEC_Active_Substance_Input_Paramers</t>
  </si>
  <si>
    <t>1.0</t>
  </si>
  <si>
    <t>No Risk Assessment required</t>
  </si>
  <si>
    <t>No risk assessment required</t>
  </si>
  <si>
    <t>Tolyfluanid</t>
  </si>
  <si>
    <t xml:space="preserve">PECsusp. inside marina 
(average, ug/g dw)
</t>
  </si>
  <si>
    <t xml:space="preserve">PECsw surrounding 
(average dissolved, ug/l)
</t>
  </si>
  <si>
    <t xml:space="preserve">PECsusp. surrounding 
(average, ug/g dw)
</t>
  </si>
  <si>
    <t xml:space="preserve">PEC:PNEC SUSP inside marina 
</t>
  </si>
  <si>
    <t xml:space="preserve">PEC:PNEC SW surrounding 
</t>
  </si>
  <si>
    <t xml:space="preserve">PEC:PNEC SUSP surrounding
</t>
  </si>
  <si>
    <t>Environmental Emission Scenarios for Product Type 21: Biocides used as antinfouling products</t>
  </si>
  <si>
    <t>Users should consult the PT21 Product Authorisation Manual before using this tool.  The manual contains important background information on the development of the underlying scenarios and further detailed information on the approaches to take when using this tool for the purposes of first tier exposure assessments.  The information below represents a simple step-by-step guide to running the tool correctly.</t>
  </si>
  <si>
    <t>All inputs should be entered into the separate 'User_Input' worksheet only.  This can be accessed via the 'User_Input' tab at the bottom of the page.  No other worksheets need to be amended.</t>
  </si>
  <si>
    <t>The 'User_Input' worksheet is pre-populated with EU agreed PNEC values (see cells C11:D13).  These should only be amended when running refined higher tier simulations and when fully supported by additional data.</t>
  </si>
  <si>
    <t xml:space="preserve">For the copper sheets, the 'User_Input' worksheet is pre-populated with background concentration data, as agreed during the active substance approval process.  </t>
  </si>
  <si>
    <t xml:space="preserve">Next the user should enter information on leaching rate.  There are two options.  Where a measured product specific leaching rate is available  this should be entered directly into cell H19 (in µg cm-2 d-1).  The tool will preferentially use a measured leaching rate when one is entered.  If no measured data is available cell H19 must be left blank. </t>
  </si>
  <si>
    <t xml:space="preserve">In the absence of measured data on leaching rate, the tool can be used to run the ISO mass-balance calculation method to determine a conservative estimate of long term leaching.  The variables for the ISO mass-balance method should be entered into cells I30:I36, taking care to use the correct units for each variable.  The sheet will estimate the long term release rate in cell I39 and use this in all subsequent calculations (provided cell H19 is left blank).  </t>
  </si>
  <si>
    <t>Users should note that some tools have been created to calculate exposure levels from more than one substance.  This applies to the copper pyrithione and copper thiocyanate tools.  In addition the zineb tool includes calculation of exposure from the metabolite DIDT.  These tools have separate 'User_input' worksheets for each substance that can be accessed via the separate tabs and must be used to enter the relevant substance specific information.</t>
  </si>
  <si>
    <t xml:space="preserve">The inputs on Application Factor and leaching rate are all that are required for the tool to perform the required calculations.  The tool then uses this information to perform simple linear corrections to MAMPEC v3.1 model outputs that have been previously generated using default Application Factors and leaching rates and used to pre-populate the spreadsheet. </t>
  </si>
  <si>
    <t xml:space="preserve">The 'Active_Substance_Input' tab can be selected to view a summary of the substance specific input parameters that were used in running the original MAMPEC 3.1 simulations that are used in the underlying worksheet calculations.  These represent EU endpoints agreed during the substance approvals stage.  The outputs from the tool will be based on these substance properties and the user inputted Application Factor and leaching rate for each product. </t>
  </si>
  <si>
    <t xml:space="preserve">Region or scenario specific outputs can be viewed by selecting the relevant named tabs (e.g. 'Output_Atlantic', 'Output_OECD_Marina etc.).  These separate output worksheet tabs automatically colour code any PEC:PNEC ratio exceeding 1 in red shading whilst those scenarios with PEC:PNEC ratios below 1 will be shaded green.   </t>
  </si>
  <si>
    <t xml:space="preserve">A summary of outputs from all scenarios is also provided in the 'Output_Summary' tab.  This can be copied and pasted into individual Product Assessment Reports to ensure consistency of reporting of outputs of the first tier exposure assessments. </t>
  </si>
  <si>
    <t xml:space="preserve">For products containing more than one active substance or containing Substances of Concern a mixture assessment will need to be performed.  Users should consult the Product Authorisation Manual and use the additional 'Multiple_Substance_RQ" Excel tool to facilitate these calculations. </t>
  </si>
  <si>
    <t>This workbook provides a calculation tool for estimating the environmental releases from the use of biocides used as antifouling products. It consists of number of spreadsheets, covering the emission scenarios described in the PT 21 Product Authorisation Manual and Emission Scenario Document (below). 
This is not a standalone document. It is a calculation tool and it should be used in combination with the Product Manual and ESD, which contains the background information that needs to be taken into account in order to correctly use this spreadsheet.</t>
  </si>
  <si>
    <t>PT 21 Product authorisation manual (environmental risk assessment) (ECHA, 2017)</t>
  </si>
  <si>
    <r>
      <t>Conversion Factor (plus correction of wet surface area to 27.3m</t>
    </r>
    <r>
      <rPr>
        <vertAlign val="superscript"/>
        <sz val="10"/>
        <color theme="1"/>
        <rFont val="Verdana"/>
        <family val="2"/>
      </rPr>
      <t>2</t>
    </r>
    <r>
      <rPr>
        <sz val="10"/>
        <color theme="1"/>
        <rFont val="Verdana"/>
        <family val="2"/>
      </rPr>
      <t>)</t>
    </r>
  </si>
  <si>
    <r>
      <t>Conversion Factor (retaining wet surface area of 30.7m</t>
    </r>
    <r>
      <rPr>
        <vertAlign val="superscript"/>
        <sz val="10"/>
        <color theme="1"/>
        <rFont val="Verdana"/>
        <family val="2"/>
      </rPr>
      <t>2</t>
    </r>
    <r>
      <rPr>
        <sz val="10"/>
        <color theme="1"/>
        <rFont val="Verdana"/>
        <family val="2"/>
      </rPr>
      <t>)</t>
    </r>
  </si>
  <si>
    <t>Version Final 1.0</t>
  </si>
  <si>
    <t xml:space="preserve">First, the user should select an appropriate Application Factor in cell H14.  The Application Factor determines the fraction of vessels assumed to be treated with the product.  For the purposes of a first tier assessment, an Application Factor of 0.95 should be selected for copper and 0.90 for all other substances, including copper+thiocyanate and copper+pyrithione.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</si>
</sst>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Verdana"/>
      <family val="2"/>
    </font>
    <font>
      <sz val="11"/>
      <color theme="1"/>
      <name val="Calibri"/>
      <family val="2"/>
      <scheme val="minor"/>
    </font>
    <font>
      <b/>
      <sz val="13"/>
      <color theme="3"/>
      <name val="Calibri"/>
      <family val="2"/>
      <scheme val="minor"/>
    </font>
    <font>
      <b/>
      <sz val="11"/>
      <color theme="1"/>
      <name val="Calibri"/>
      <family val="2"/>
      <scheme val="minor"/>
    </font>
    <font>
      <sz val="11"/>
      <color theme="1"/>
      <name val="Calibri"/>
      <family val="2"/>
    </font>
    <font>
      <sz val="10"/>
      <color theme="1"/>
      <name val="Verdana"/>
      <family val="2"/>
    </font>
    <font>
      <sz val="10"/>
      <color rgb="FF3F3F76"/>
      <name val="Verdana"/>
      <family val="2"/>
    </font>
    <font>
      <b/>
      <sz val="10"/>
      <color rgb="FF3F3F3F"/>
      <name val="Verdana"/>
      <family val="2"/>
    </font>
    <font>
      <sz val="12"/>
      <color theme="1"/>
      <name val="Verdana"/>
      <family val="2"/>
    </font>
    <font>
      <b/>
      <sz val="12"/>
      <color theme="0"/>
      <name val="Calibri"/>
      <family val="2"/>
      <scheme val="minor"/>
    </font>
    <font>
      <u/>
      <sz val="10"/>
      <color theme="10"/>
      <name val="Verdana"/>
      <family val="2"/>
    </font>
    <font>
      <b/>
      <sz val="15"/>
      <color theme="3"/>
      <name val="Verdana"/>
      <family val="2"/>
    </font>
    <font>
      <b/>
      <sz val="11"/>
      <color theme="3"/>
      <name val="Verdana"/>
      <family val="2"/>
    </font>
    <font>
      <sz val="10"/>
      <name val="Arial"/>
      <family val="2"/>
    </font>
    <font>
      <b/>
      <sz val="10"/>
      <color rgb="FFFA7D00"/>
      <name val="Verdana"/>
      <family val="2"/>
    </font>
    <font>
      <u/>
      <sz val="12"/>
      <color theme="10"/>
      <name val="Verdana"/>
      <family val="2"/>
    </font>
    <font>
      <b/>
      <sz val="14"/>
      <color theme="0"/>
      <name val="Verdana"/>
      <family val="2"/>
    </font>
    <font>
      <sz val="16"/>
      <color theme="1"/>
      <name val="Verdana"/>
      <family val="2"/>
    </font>
    <font>
      <b/>
      <sz val="16"/>
      <color theme="1"/>
      <name val="Verdana"/>
      <family val="2"/>
    </font>
    <font>
      <b/>
      <sz val="12"/>
      <color rgb="FFFFC000"/>
      <name val="Verdana"/>
      <family val="2"/>
    </font>
    <font>
      <sz val="11"/>
      <color theme="1"/>
      <name val="Verdana"/>
      <family val="2"/>
    </font>
    <font>
      <sz val="11"/>
      <color rgb="FF0070C0"/>
      <name val="Verdana"/>
      <family val="2"/>
    </font>
    <font>
      <sz val="10"/>
      <name val="Verdana"/>
      <family val="2"/>
    </font>
    <font>
      <b/>
      <sz val="12"/>
      <color rgb="FFEFB011"/>
      <name val="Verdana"/>
      <family val="2"/>
    </font>
    <font>
      <vertAlign val="superscript"/>
      <sz val="11"/>
      <color rgb="FF0070C0"/>
      <name val="Verdana"/>
      <family val="2"/>
    </font>
    <font>
      <i/>
      <sz val="10"/>
      <color theme="1"/>
      <name val="Verdana"/>
      <family val="2"/>
    </font>
    <font>
      <i/>
      <vertAlign val="subscript"/>
      <sz val="10"/>
      <color theme="1"/>
      <name val="Verdana"/>
      <family val="2"/>
    </font>
    <font>
      <vertAlign val="superscript"/>
      <sz val="10"/>
      <color theme="1"/>
      <name val="Verdana"/>
      <family val="2"/>
    </font>
    <font>
      <sz val="10"/>
      <color theme="1"/>
      <name val="Calibri"/>
      <family val="2"/>
    </font>
    <font>
      <i/>
      <sz val="10"/>
      <color theme="1"/>
      <name val="Calibri"/>
      <family val="2"/>
    </font>
    <font>
      <b/>
      <sz val="10"/>
      <color theme="1"/>
      <name val="Verdana"/>
      <family val="2"/>
    </font>
    <font>
      <b/>
      <sz val="15"/>
      <color theme="3"/>
      <name val="Calibri"/>
      <family val="2"/>
      <scheme val="minor"/>
    </font>
    <font>
      <sz val="11"/>
      <color theme="0" tint="-4.9989318521683403E-2"/>
      <name val="Verdana"/>
      <family val="2"/>
    </font>
    <font>
      <b/>
      <u/>
      <sz val="10"/>
      <color theme="1"/>
      <name val="Verdana"/>
      <family val="2"/>
    </font>
  </fonts>
  <fills count="19">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theme="0"/>
        <bgColor indexed="64"/>
      </patternFill>
    </fill>
    <fill>
      <patternFill patternType="solid">
        <fgColor rgb="FFEFB011"/>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8" tint="0.39994506668294322"/>
        <bgColor indexed="64"/>
      </patternFill>
    </fill>
    <fill>
      <patternFill patternType="lightTrellis">
        <fgColor theme="0"/>
        <bgColor rgb="FFFFC000"/>
      </patternFill>
    </fill>
    <fill>
      <patternFill patternType="gray0625">
        <fgColor theme="8" tint="0.79992065187536243"/>
        <bgColor theme="4" tint="0.79989013336588644"/>
      </patternFill>
    </fill>
    <fill>
      <patternFill patternType="solid">
        <fgColor theme="7"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1"/>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1">
    <xf numFmtId="0" fontId="0" fillId="5" borderId="0"/>
    <xf numFmtId="0" fontId="1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xf numFmtId="0" fontId="6" fillId="2" borderId="3" applyNumberFormat="0" applyAlignment="0" applyProtection="0"/>
    <xf numFmtId="0" fontId="7" fillId="3" borderId="4" applyNumberFormat="0" applyAlignment="0" applyProtection="0"/>
    <xf numFmtId="0" fontId="14" fillId="3" borderId="3" applyNumberFormat="0" applyAlignment="0" applyProtection="0"/>
    <xf numFmtId="0" fontId="9" fillId="4" borderId="5" applyNumberFormat="0" applyAlignment="0" applyProtection="0"/>
    <xf numFmtId="0" fontId="5" fillId="0" borderId="0"/>
    <xf numFmtId="0" fontId="6" fillId="2" borderId="3" applyNumberFormat="0" applyAlignment="0" applyProtection="0"/>
    <xf numFmtId="0" fontId="7" fillId="3" borderId="4" applyNumberFormat="0" applyAlignment="0" applyProtection="0"/>
    <xf numFmtId="0" fontId="9" fillId="4" borderId="5" applyNumberFormat="0" applyAlignment="0" applyProtection="0"/>
    <xf numFmtId="0" fontId="11" fillId="0" borderId="1" applyNumberFormat="0" applyFill="0" applyAlignment="0" applyProtection="0"/>
    <xf numFmtId="0" fontId="12" fillId="0" borderId="0" applyNumberFormat="0" applyFill="0" applyBorder="0" applyAlignment="0" applyProtection="0"/>
    <xf numFmtId="0" fontId="10" fillId="0" borderId="0" applyNumberFormat="0" applyFill="0" applyBorder="0" applyAlignment="0" applyProtection="0"/>
    <xf numFmtId="0" fontId="13" fillId="0" borderId="0"/>
    <xf numFmtId="0" fontId="14" fillId="3" borderId="3" applyNumberFormat="0" applyAlignment="0" applyProtection="0"/>
    <xf numFmtId="0" fontId="13" fillId="0" borderId="0"/>
    <xf numFmtId="0" fontId="19" fillId="7" borderId="0">
      <alignment horizontal="center"/>
    </xf>
    <xf numFmtId="0" fontId="20" fillId="8" borderId="0">
      <alignment horizontal="center" vertical="center" wrapText="1"/>
    </xf>
    <xf numFmtId="0" fontId="21" fillId="8" borderId="0">
      <alignment horizontal="center" vertical="center" wrapText="1"/>
    </xf>
    <xf numFmtId="0" fontId="22" fillId="11" borderId="0" applyAlignment="0"/>
    <xf numFmtId="0" fontId="5" fillId="9" borderId="6">
      <alignment horizontal="left" vertical="center"/>
    </xf>
    <xf numFmtId="2" fontId="5" fillId="10" borderId="19">
      <alignment horizontal="center" vertical="center"/>
    </xf>
    <xf numFmtId="0" fontId="5" fillId="12" borderId="0">
      <alignment horizontal="center"/>
    </xf>
    <xf numFmtId="0" fontId="20" fillId="13" borderId="0">
      <alignment horizontal="center" vertical="center" wrapText="1"/>
    </xf>
    <xf numFmtId="0" fontId="1" fillId="0" borderId="0"/>
    <xf numFmtId="0" fontId="31" fillId="0" borderId="1" applyNumberFormat="0" applyFill="0" applyAlignment="0" applyProtection="0"/>
    <xf numFmtId="0" fontId="22" fillId="14" borderId="0" applyAlignment="0"/>
    <xf numFmtId="0" fontId="32" fillId="15" borderId="0">
      <alignment horizontal="center" vertical="center" wrapText="1"/>
    </xf>
    <xf numFmtId="0" fontId="16" fillId="17" borderId="0">
      <alignment horizontal="center"/>
    </xf>
  </cellStyleXfs>
  <cellXfs count="182">
    <xf numFmtId="0" fontId="0" fillId="5" borderId="0" xfId="0"/>
    <xf numFmtId="0" fontId="16" fillId="6" borderId="0" xfId="15" applyFont="1" applyFill="1" applyBorder="1" applyAlignment="1">
      <alignment vertical="center"/>
    </xf>
    <xf numFmtId="0" fontId="15" fillId="5" borderId="0" xfId="14" applyFont="1" applyFill="1" applyBorder="1" applyAlignment="1">
      <alignment vertical="center"/>
    </xf>
    <xf numFmtId="0" fontId="0" fillId="5" borderId="0" xfId="0" applyFill="1"/>
    <xf numFmtId="0" fontId="17" fillId="5" borderId="0" xfId="0" applyFont="1" applyFill="1"/>
    <xf numFmtId="0" fontId="17" fillId="5" borderId="0" xfId="8" applyFont="1" applyFill="1" applyBorder="1" applyAlignment="1"/>
    <xf numFmtId="0" fontId="17" fillId="5" borderId="0" xfId="8" applyFont="1" applyFill="1" applyAlignment="1"/>
    <xf numFmtId="0" fontId="17" fillId="5" borderId="0" xfId="8" applyFont="1" applyFill="1"/>
    <xf numFmtId="0" fontId="18" fillId="5" borderId="0" xfId="8" applyFont="1" applyFill="1" applyAlignment="1"/>
    <xf numFmtId="14" fontId="17" fillId="5" borderId="0" xfId="8" applyNumberFormat="1" applyFont="1" applyFill="1"/>
    <xf numFmtId="0" fontId="0" fillId="5" borderId="0" xfId="0" applyFill="1" applyBorder="1" applyAlignment="1">
      <alignment vertical="center"/>
    </xf>
    <xf numFmtId="0" fontId="8" fillId="5" borderId="0" xfId="0" applyFont="1" applyFill="1" applyBorder="1" applyAlignment="1">
      <alignment vertical="center"/>
    </xf>
    <xf numFmtId="0" fontId="0" fillId="5" borderId="0" xfId="0" applyFill="1" applyAlignment="1">
      <alignment vertical="center"/>
    </xf>
    <xf numFmtId="0" fontId="3" fillId="5" borderId="0" xfId="0" applyFont="1" applyFill="1"/>
    <xf numFmtId="0" fontId="0" fillId="5" borderId="0" xfId="0" applyFont="1" applyFill="1"/>
    <xf numFmtId="0" fontId="4" fillId="5" borderId="0" xfId="0" applyFont="1" applyFill="1"/>
    <xf numFmtId="0" fontId="2" fillId="5" borderId="2" xfId="2" applyFill="1"/>
    <xf numFmtId="0" fontId="20" fillId="8" borderId="0" xfId="19">
      <alignment horizontal="center" vertical="center" wrapText="1"/>
    </xf>
    <xf numFmtId="0" fontId="21" fillId="8" borderId="0" xfId="20">
      <alignment horizontal="center" vertical="center" wrapText="1"/>
    </xf>
    <xf numFmtId="0" fontId="21" fillId="8" borderId="7" xfId="20" applyBorder="1">
      <alignment horizontal="center" vertical="center" wrapText="1"/>
    </xf>
    <xf numFmtId="0" fontId="21" fillId="8" borderId="0" xfId="20" applyBorder="1">
      <alignment horizontal="center" vertical="center" wrapText="1"/>
    </xf>
    <xf numFmtId="0" fontId="21" fillId="8" borderId="8" xfId="20" applyBorder="1">
      <alignment horizontal="center" vertical="center" wrapText="1"/>
    </xf>
    <xf numFmtId="0" fontId="0" fillId="5" borderId="0" xfId="0" applyFill="1" applyBorder="1"/>
    <xf numFmtId="0" fontId="0" fillId="5" borderId="8" xfId="0" applyFill="1" applyBorder="1"/>
    <xf numFmtId="0" fontId="22" fillId="11" borderId="0" xfId="21"/>
    <xf numFmtId="0" fontId="0" fillId="8" borderId="0" xfId="0" applyFill="1" applyBorder="1" applyAlignment="1" applyProtection="1">
      <alignment vertical="center"/>
      <protection locked="0"/>
    </xf>
    <xf numFmtId="0" fontId="0" fillId="5" borderId="0" xfId="0" applyFill="1" applyAlignment="1">
      <alignment wrapText="1"/>
    </xf>
    <xf numFmtId="0" fontId="25" fillId="5" borderId="0" xfId="0" applyFont="1" applyFill="1"/>
    <xf numFmtId="0" fontId="0" fillId="8" borderId="7" xfId="0" applyFill="1" applyBorder="1" applyAlignment="1" applyProtection="1">
      <alignment vertical="center"/>
      <protection locked="0"/>
    </xf>
    <xf numFmtId="0" fontId="0" fillId="8" borderId="8" xfId="0" applyFill="1" applyBorder="1" applyAlignment="1" applyProtection="1">
      <alignment horizontal="left" vertical="center"/>
      <protection locked="0"/>
    </xf>
    <xf numFmtId="0" fontId="0" fillId="5" borderId="0" xfId="0" applyFill="1" applyBorder="1" applyAlignment="1">
      <alignment horizontal="center" vertical="center"/>
    </xf>
    <xf numFmtId="0" fontId="0" fillId="5" borderId="18" xfId="0" applyFill="1" applyBorder="1"/>
    <xf numFmtId="0" fontId="25" fillId="5" borderId="0" xfId="0" applyFont="1" applyFill="1" applyBorder="1" applyAlignment="1">
      <alignment horizontal="center"/>
    </xf>
    <xf numFmtId="0" fontId="25" fillId="5" borderId="0" xfId="0" applyFont="1" applyFill="1" applyBorder="1" applyAlignment="1">
      <alignment horizontal="center" vertical="center"/>
    </xf>
    <xf numFmtId="0" fontId="29" fillId="5" borderId="0" xfId="0" applyFont="1" applyFill="1" applyBorder="1" applyAlignment="1">
      <alignment horizontal="center" vertical="center"/>
    </xf>
    <xf numFmtId="0" fontId="0" fillId="5" borderId="0" xfId="0" applyFill="1" applyBorder="1" applyAlignment="1">
      <alignment horizontal="left" vertical="center"/>
    </xf>
    <xf numFmtId="0" fontId="0" fillId="5" borderId="17" xfId="0" applyFill="1" applyBorder="1" applyAlignment="1">
      <alignment horizontal="left" vertical="center"/>
    </xf>
    <xf numFmtId="0" fontId="29" fillId="5" borderId="17" xfId="0" applyFont="1" applyFill="1" applyBorder="1" applyAlignment="1">
      <alignment horizontal="center" vertical="center" wrapText="1"/>
    </xf>
    <xf numFmtId="0" fontId="0" fillId="5" borderId="16" xfId="0" applyFill="1" applyBorder="1" applyAlignment="1">
      <alignment horizontal="left" vertical="center" wrapText="1"/>
    </xf>
    <xf numFmtId="0" fontId="0" fillId="5" borderId="7" xfId="0" applyFill="1" applyBorder="1" applyAlignment="1">
      <alignment horizontal="left" vertical="center" wrapText="1"/>
    </xf>
    <xf numFmtId="0" fontId="0" fillId="5" borderId="17" xfId="0" applyFill="1" applyBorder="1" applyAlignment="1">
      <alignment horizontal="center" vertical="center"/>
    </xf>
    <xf numFmtId="0" fontId="5" fillId="9" borderId="6" xfId="22">
      <alignment horizontal="left" vertical="center"/>
    </xf>
    <xf numFmtId="2" fontId="5" fillId="10" borderId="19" xfId="23" applyBorder="1">
      <alignment horizontal="center" vertical="center"/>
    </xf>
    <xf numFmtId="2" fontId="5" fillId="10" borderId="20" xfId="23" applyBorder="1">
      <alignment horizontal="center" vertical="center"/>
    </xf>
    <xf numFmtId="0" fontId="13" fillId="5" borderId="0" xfId="15" applyFill="1"/>
    <xf numFmtId="2" fontId="0" fillId="5" borderId="0" xfId="0" applyNumberFormat="1" applyFill="1"/>
    <xf numFmtId="0" fontId="11" fillId="5" borderId="1" xfId="1" applyFill="1"/>
    <xf numFmtId="0" fontId="0" fillId="5" borderId="9" xfId="0" applyFill="1" applyBorder="1"/>
    <xf numFmtId="0" fontId="0" fillId="5" borderId="11" xfId="0" applyFill="1" applyBorder="1" applyAlignment="1">
      <alignment horizontal="left" vertical="center"/>
    </xf>
    <xf numFmtId="0" fontId="5" fillId="9" borderId="12" xfId="22" applyBorder="1">
      <alignment horizontal="left" vertical="center"/>
    </xf>
    <xf numFmtId="0" fontId="5" fillId="9" borderId="6" xfId="22" applyBorder="1" applyAlignment="1">
      <alignment horizontal="center" vertical="center"/>
    </xf>
    <xf numFmtId="0" fontId="21" fillId="8" borderId="0" xfId="20" applyAlignment="1">
      <alignment horizontal="right" vertical="center" wrapText="1"/>
    </xf>
    <xf numFmtId="0" fontId="21" fillId="8" borderId="0" xfId="20" applyAlignment="1">
      <alignment horizontal="left" vertical="center" wrapText="1"/>
    </xf>
    <xf numFmtId="0" fontId="23" fillId="7" borderId="13" xfId="0" applyFont="1" applyFill="1" applyBorder="1" applyAlignment="1" applyProtection="1">
      <alignment vertical="center"/>
      <protection locked="0"/>
    </xf>
    <xf numFmtId="0" fontId="23" fillId="7" borderId="14" xfId="0" applyFont="1" applyFill="1" applyBorder="1" applyAlignment="1" applyProtection="1">
      <alignment vertical="center"/>
      <protection locked="0"/>
    </xf>
    <xf numFmtId="0" fontId="23" fillId="7" borderId="15" xfId="0" applyFont="1" applyFill="1" applyBorder="1" applyAlignment="1" applyProtection="1">
      <alignment vertical="center"/>
      <protection locked="0"/>
    </xf>
    <xf numFmtId="0" fontId="11" fillId="5" borderId="1" xfId="12" applyFill="1" applyAlignment="1">
      <alignment horizontal="left"/>
    </xf>
    <xf numFmtId="0" fontId="13" fillId="5" borderId="0" xfId="15" applyFill="1"/>
    <xf numFmtId="0" fontId="20" fillId="8" borderId="0" xfId="19">
      <alignment horizontal="center" vertical="center" wrapText="1"/>
    </xf>
    <xf numFmtId="0" fontId="30" fillId="5" borderId="0" xfId="0" applyFont="1" applyFill="1"/>
    <xf numFmtId="0" fontId="11" fillId="5" borderId="1" xfId="12" applyFill="1" applyAlignment="1">
      <alignment horizontal="left"/>
    </xf>
    <xf numFmtId="0" fontId="2" fillId="5" borderId="2" xfId="2" applyFill="1" applyAlignment="1">
      <alignment horizontal="left"/>
    </xf>
    <xf numFmtId="0" fontId="20" fillId="8" borderId="0" xfId="19" applyAlignment="1">
      <alignment horizontal="center" vertical="top" wrapText="1"/>
    </xf>
    <xf numFmtId="0" fontId="22" fillId="11" borderId="0" xfId="21" applyBorder="1"/>
    <xf numFmtId="0" fontId="21" fillId="5" borderId="0" xfId="20" applyFill="1" applyAlignment="1">
      <alignment horizontal="left" vertical="center" wrapText="1"/>
    </xf>
    <xf numFmtId="0" fontId="5" fillId="0" borderId="0" xfId="8"/>
    <xf numFmtId="0" fontId="13" fillId="5" borderId="0" xfId="17" applyFill="1"/>
    <xf numFmtId="0" fontId="13" fillId="5" borderId="0" xfId="17" applyFill="1" applyAlignment="1">
      <alignment wrapText="1"/>
    </xf>
    <xf numFmtId="0" fontId="5" fillId="12" borderId="0" xfId="24">
      <alignment horizontal="center"/>
    </xf>
    <xf numFmtId="11" fontId="20" fillId="8" borderId="0" xfId="19" applyNumberFormat="1">
      <alignment horizontal="center" vertical="center" wrapText="1"/>
    </xf>
    <xf numFmtId="0" fontId="20" fillId="8" borderId="0" xfId="19">
      <alignment horizontal="center" vertical="center" wrapText="1"/>
    </xf>
    <xf numFmtId="0" fontId="22" fillId="11" borderId="0" xfId="21" applyAlignment="1">
      <alignment horizontal="right"/>
    </xf>
    <xf numFmtId="0" fontId="32" fillId="15" borderId="0" xfId="29">
      <alignment horizontal="center" vertical="center" wrapText="1"/>
    </xf>
    <xf numFmtId="11" fontId="5" fillId="12" borderId="0" xfId="24" applyNumberFormat="1">
      <alignment horizontal="center"/>
    </xf>
    <xf numFmtId="11" fontId="0" fillId="12" borderId="0" xfId="24" applyNumberFormat="1" applyFont="1">
      <alignment horizontal="center"/>
    </xf>
    <xf numFmtId="0" fontId="0" fillId="12" borderId="0" xfId="24" applyFont="1">
      <alignment horizontal="center"/>
    </xf>
    <xf numFmtId="0" fontId="33" fillId="5" borderId="0" xfId="0" applyFont="1" applyAlignment="1"/>
    <xf numFmtId="0" fontId="30" fillId="5" borderId="0" xfId="0" applyFont="1"/>
    <xf numFmtId="0" fontId="33" fillId="5" borderId="0" xfId="0" applyFont="1"/>
    <xf numFmtId="0" fontId="0" fillId="5" borderId="6" xfId="0" applyBorder="1"/>
    <xf numFmtId="0" fontId="33" fillId="5" borderId="0" xfId="0" applyFont="1" applyAlignment="1">
      <alignment horizontal="center"/>
    </xf>
    <xf numFmtId="0" fontId="22" fillId="11" borderId="0" xfId="21" applyAlignment="1">
      <alignment horizontal="right"/>
    </xf>
    <xf numFmtId="0" fontId="0" fillId="5" borderId="0" xfId="0"/>
    <xf numFmtId="0" fontId="0" fillId="5" borderId="6" xfId="0" applyBorder="1" applyAlignment="1">
      <alignment wrapText="1"/>
    </xf>
    <xf numFmtId="0" fontId="0" fillId="16" borderId="0" xfId="0" applyFill="1"/>
    <xf numFmtId="0" fontId="33" fillId="16" borderId="0" xfId="0" applyFont="1" applyFill="1"/>
    <xf numFmtId="0" fontId="33" fillId="5" borderId="0" xfId="0" applyFont="1" applyFill="1" applyAlignment="1"/>
    <xf numFmtId="0" fontId="22" fillId="5" borderId="0" xfId="21" applyFill="1" applyBorder="1"/>
    <xf numFmtId="0" fontId="22" fillId="5" borderId="0" xfId="21" applyFill="1" applyBorder="1" applyAlignment="1">
      <alignment horizontal="right"/>
    </xf>
    <xf numFmtId="0" fontId="22" fillId="5" borderId="0" xfId="21" applyFill="1" applyBorder="1" applyAlignment="1">
      <alignment horizontal="center"/>
    </xf>
    <xf numFmtId="11" fontId="22" fillId="11" borderId="0" xfId="21" applyNumberFormat="1" applyAlignment="1">
      <alignment horizontal="center"/>
    </xf>
    <xf numFmtId="0" fontId="0" fillId="5" borderId="0" xfId="0" applyAlignment="1"/>
    <xf numFmtId="0" fontId="0" fillId="5" borderId="0" xfId="0" applyBorder="1"/>
    <xf numFmtId="0" fontId="33" fillId="5" borderId="0" xfId="0" applyFont="1" applyBorder="1"/>
    <xf numFmtId="0" fontId="0" fillId="5" borderId="0" xfId="0" applyFont="1" applyBorder="1"/>
    <xf numFmtId="0" fontId="0" fillId="5" borderId="0" xfId="0" applyBorder="1" applyAlignment="1">
      <alignment wrapText="1"/>
    </xf>
    <xf numFmtId="11" fontId="20" fillId="13" borderId="0" xfId="25" applyNumberFormat="1">
      <alignment horizontal="center" vertical="center" wrapText="1"/>
    </xf>
    <xf numFmtId="11" fontId="22" fillId="11" borderId="0" xfId="21" applyNumberFormat="1" applyAlignment="1">
      <alignment horizontal="center" vertical="center"/>
    </xf>
    <xf numFmtId="0" fontId="20" fillId="8" borderId="0" xfId="19" applyBorder="1">
      <alignment horizontal="center" vertical="center" wrapText="1"/>
    </xf>
    <xf numFmtId="11" fontId="20" fillId="8" borderId="0" xfId="19" applyNumberFormat="1" applyBorder="1">
      <alignment horizontal="center" vertical="center" wrapText="1"/>
    </xf>
    <xf numFmtId="11" fontId="22" fillId="11" borderId="0" xfId="21" applyNumberFormat="1" applyBorder="1" applyAlignment="1">
      <alignment horizontal="center"/>
    </xf>
    <xf numFmtId="11" fontId="22" fillId="11" borderId="0" xfId="21" applyNumberFormat="1" applyBorder="1"/>
    <xf numFmtId="0" fontId="20" fillId="8" borderId="0" xfId="19" applyBorder="1" applyAlignment="1">
      <alignment horizontal="center" vertical="top" wrapText="1"/>
    </xf>
    <xf numFmtId="11" fontId="0" fillId="5" borderId="6" xfId="0" applyNumberFormat="1" applyBorder="1"/>
    <xf numFmtId="0" fontId="0" fillId="5" borderId="0" xfId="0" applyAlignment="1">
      <alignment wrapText="1"/>
    </xf>
    <xf numFmtId="0" fontId="0" fillId="16" borderId="0" xfId="0" applyFill="1" applyBorder="1"/>
    <xf numFmtId="0" fontId="0" fillId="16" borderId="0" xfId="0" applyFill="1" applyBorder="1" applyAlignment="1">
      <alignment wrapText="1"/>
    </xf>
    <xf numFmtId="0" fontId="30" fillId="5" borderId="0" xfId="0" applyFont="1" applyAlignment="1"/>
    <xf numFmtId="0" fontId="10" fillId="5" borderId="0" xfId="14" quotePrefix="1" applyFill="1" applyBorder="1" applyAlignment="1">
      <alignment vertical="center"/>
    </xf>
    <xf numFmtId="0" fontId="10" fillId="5" borderId="0" xfId="14" applyFill="1" applyBorder="1" applyAlignment="1">
      <alignment vertical="center"/>
    </xf>
    <xf numFmtId="0" fontId="15" fillId="5" borderId="0" xfId="14" applyFont="1" applyFill="1" applyBorder="1" applyAlignment="1">
      <alignment vertical="center" wrapText="1"/>
    </xf>
    <xf numFmtId="0" fontId="10" fillId="5" borderId="0" xfId="14" applyFill="1" applyBorder="1" applyAlignment="1">
      <alignment vertical="center" wrapText="1"/>
    </xf>
    <xf numFmtId="0" fontId="10" fillId="5" borderId="0" xfId="14" applyFill="1"/>
    <xf numFmtId="0" fontId="11" fillId="5" borderId="1" xfId="1" applyFill="1" applyAlignment="1">
      <alignment vertical="center" wrapText="1"/>
    </xf>
    <xf numFmtId="0" fontId="21" fillId="8" borderId="0" xfId="20" applyAlignment="1">
      <alignment horizontal="left" vertical="center" wrapText="1"/>
    </xf>
    <xf numFmtId="0" fontId="22" fillId="11" borderId="0" xfId="21" applyAlignment="1">
      <alignment horizontal="right"/>
    </xf>
    <xf numFmtId="0" fontId="2" fillId="5" borderId="2" xfId="2" applyFill="1" applyAlignment="1">
      <alignment horizontal="left"/>
    </xf>
    <xf numFmtId="0" fontId="20" fillId="8" borderId="0" xfId="19">
      <alignment horizontal="center" vertical="center" wrapText="1"/>
    </xf>
    <xf numFmtId="0" fontId="2" fillId="0" borderId="2" xfId="2" applyAlignment="1">
      <alignment horizontal="left"/>
    </xf>
    <xf numFmtId="0" fontId="0" fillId="5" borderId="0" xfId="0"/>
    <xf numFmtId="0" fontId="21" fillId="8" borderId="0" xfId="20" applyAlignment="1">
      <alignment horizontal="left" vertical="center" wrapText="1"/>
    </xf>
    <xf numFmtId="0" fontId="2" fillId="5" borderId="2" xfId="2" applyFill="1" applyAlignment="1">
      <alignment horizontal="left"/>
    </xf>
    <xf numFmtId="11" fontId="22" fillId="11" borderId="0" xfId="21" applyNumberFormat="1" applyAlignment="1">
      <alignment horizontal="center" vertical="center" wrapText="1"/>
    </xf>
    <xf numFmtId="0" fontId="0" fillId="5" borderId="0" xfId="0" applyBorder="1" applyAlignment="1">
      <alignment horizontal="left"/>
    </xf>
    <xf numFmtId="11" fontId="0" fillId="5" borderId="0" xfId="0" applyNumberFormat="1" applyBorder="1"/>
    <xf numFmtId="14" fontId="17" fillId="5" borderId="0" xfId="0" applyNumberFormat="1" applyFont="1" applyFill="1"/>
    <xf numFmtId="0" fontId="0" fillId="5" borderId="0" xfId="0"/>
    <xf numFmtId="0" fontId="19" fillId="7" borderId="0" xfId="18" applyAlignment="1"/>
    <xf numFmtId="49" fontId="17" fillId="5" borderId="0" xfId="8" applyNumberFormat="1" applyFont="1" applyFill="1"/>
    <xf numFmtId="49" fontId="17" fillId="5" borderId="0" xfId="0" applyNumberFormat="1" applyFont="1" applyFill="1"/>
    <xf numFmtId="14" fontId="0" fillId="5" borderId="0" xfId="0" applyNumberFormat="1"/>
    <xf numFmtId="0" fontId="0" fillId="5" borderId="0" xfId="0"/>
    <xf numFmtId="0" fontId="0" fillId="5" borderId="0" xfId="0"/>
    <xf numFmtId="0" fontId="13" fillId="0" borderId="0" xfId="15"/>
    <xf numFmtId="0" fontId="1" fillId="0" borderId="0" xfId="26"/>
    <xf numFmtId="0" fontId="0" fillId="9" borderId="6" xfId="22" applyFont="1" applyAlignment="1">
      <alignment horizontal="left" vertical="center" wrapText="1"/>
    </xf>
    <xf numFmtId="0" fontId="0" fillId="5" borderId="6" xfId="0" applyBorder="1" applyAlignment="1">
      <alignment horizontal="center" wrapText="1"/>
    </xf>
    <xf numFmtId="0" fontId="0" fillId="5" borderId="0" xfId="0"/>
    <xf numFmtId="0" fontId="16" fillId="17" borderId="0" xfId="30">
      <alignment horizontal="center"/>
    </xf>
    <xf numFmtId="0" fontId="0" fillId="5" borderId="0" xfId="0"/>
    <xf numFmtId="0" fontId="11" fillId="5" borderId="1" xfId="1" applyFill="1" applyAlignment="1">
      <alignment wrapText="1"/>
    </xf>
    <xf numFmtId="0" fontId="31" fillId="5" borderId="1" xfId="27" applyFill="1" applyAlignment="1">
      <alignment wrapText="1"/>
    </xf>
    <xf numFmtId="0" fontId="17" fillId="5" borderId="0" xfId="8" applyFont="1" applyFill="1" applyAlignment="1">
      <alignment horizontal="justify" vertical="center" wrapText="1"/>
    </xf>
    <xf numFmtId="0" fontId="11" fillId="5" borderId="1" xfId="1" applyFill="1" applyAlignment="1">
      <alignment horizontal="left" wrapText="1"/>
    </xf>
    <xf numFmtId="0" fontId="16" fillId="17" borderId="0" xfId="30">
      <alignment horizontal="center"/>
    </xf>
    <xf numFmtId="0" fontId="2" fillId="0" borderId="2" xfId="2" applyAlignment="1">
      <alignment horizontal="left"/>
    </xf>
    <xf numFmtId="0" fontId="11" fillId="5" borderId="1" xfId="12" applyFill="1" applyAlignment="1">
      <alignment horizontal="left"/>
    </xf>
    <xf numFmtId="0" fontId="19" fillId="7" borderId="7" xfId="18" applyBorder="1" applyAlignment="1">
      <alignment horizontal="left"/>
    </xf>
    <xf numFmtId="0" fontId="19" fillId="7" borderId="0" xfId="18" applyBorder="1" applyAlignment="1">
      <alignment horizontal="left"/>
    </xf>
    <xf numFmtId="0" fontId="19" fillId="7" borderId="8" xfId="18" applyBorder="1" applyAlignment="1">
      <alignment horizontal="left"/>
    </xf>
    <xf numFmtId="0" fontId="0" fillId="5" borderId="6" xfId="0" applyBorder="1" applyAlignment="1">
      <alignment horizontal="left"/>
    </xf>
    <xf numFmtId="0" fontId="0" fillId="5" borderId="21" xfId="0" applyBorder="1" applyAlignment="1">
      <alignment horizontal="left"/>
    </xf>
    <xf numFmtId="0" fontId="0" fillId="5" borderId="22" xfId="0" applyBorder="1" applyAlignment="1">
      <alignment horizontal="left"/>
    </xf>
    <xf numFmtId="0" fontId="0" fillId="5" borderId="23" xfId="0" applyBorder="1" applyAlignment="1">
      <alignment horizontal="left"/>
    </xf>
    <xf numFmtId="0" fontId="0" fillId="5" borderId="21" xfId="0" applyBorder="1" applyAlignment="1">
      <alignment horizontal="center" vertical="center" textRotation="90" wrapText="1"/>
    </xf>
    <xf numFmtId="0" fontId="0" fillId="5" borderId="23" xfId="0" applyBorder="1" applyAlignment="1">
      <alignment horizontal="center" vertical="center" textRotation="90" wrapText="1"/>
    </xf>
    <xf numFmtId="0" fontId="0" fillId="5" borderId="24" xfId="0" applyBorder="1" applyAlignment="1">
      <alignment horizontal="left"/>
    </xf>
    <xf numFmtId="0" fontId="0" fillId="5" borderId="25" xfId="0" applyBorder="1" applyAlignment="1">
      <alignment horizontal="left"/>
    </xf>
    <xf numFmtId="0" fontId="0" fillId="5" borderId="26" xfId="0" applyBorder="1" applyAlignment="1">
      <alignment horizontal="left"/>
    </xf>
    <xf numFmtId="0" fontId="0" fillId="5" borderId="27" xfId="0" applyBorder="1" applyAlignment="1">
      <alignment horizontal="left"/>
    </xf>
    <xf numFmtId="0" fontId="0" fillId="5" borderId="28" xfId="0" applyBorder="1" applyAlignment="1">
      <alignment horizontal="left"/>
    </xf>
    <xf numFmtId="0" fontId="0" fillId="5" borderId="29" xfId="0" applyBorder="1" applyAlignment="1">
      <alignment horizontal="left"/>
    </xf>
    <xf numFmtId="0" fontId="16" fillId="18" borderId="0" xfId="30" applyFill="1">
      <alignment horizontal="center"/>
    </xf>
    <xf numFmtId="0" fontId="33" fillId="5" borderId="0" xfId="0" applyFont="1" applyAlignment="1">
      <alignment horizontal="left"/>
    </xf>
    <xf numFmtId="0" fontId="30" fillId="5" borderId="0" xfId="0" applyFont="1" applyAlignment="1">
      <alignment horizontal="left"/>
    </xf>
    <xf numFmtId="0" fontId="0" fillId="5" borderId="0" xfId="0"/>
    <xf numFmtId="0" fontId="11" fillId="5" borderId="1" xfId="1" applyFill="1" applyAlignment="1">
      <alignment horizontal="center" wrapText="1"/>
    </xf>
    <xf numFmtId="0" fontId="16" fillId="17" borderId="0" xfId="30" applyAlignment="1">
      <alignment horizontal="center"/>
    </xf>
    <xf numFmtId="0" fontId="22" fillId="11" borderId="0" xfId="21" applyBorder="1" applyAlignment="1">
      <alignment horizontal="right"/>
    </xf>
    <xf numFmtId="0" fontId="21" fillId="8" borderId="0" xfId="20" applyBorder="1" applyAlignment="1">
      <alignment horizontal="center" vertical="center" textRotation="90" wrapText="1"/>
    </xf>
    <xf numFmtId="0" fontId="21" fillId="8" borderId="0" xfId="20" applyAlignment="1">
      <alignment horizontal="left" vertical="center" wrapText="1"/>
    </xf>
    <xf numFmtId="0" fontId="21" fillId="8" borderId="0" xfId="20" applyAlignment="1">
      <alignment horizontal="left" vertical="center"/>
    </xf>
    <xf numFmtId="0" fontId="19" fillId="7" borderId="0" xfId="18" applyAlignment="1">
      <alignment horizontal="left"/>
    </xf>
    <xf numFmtId="0" fontId="19" fillId="7" borderId="9" xfId="18" applyBorder="1" applyAlignment="1">
      <alignment horizontal="left"/>
    </xf>
    <xf numFmtId="0" fontId="19" fillId="7" borderId="10" xfId="18" applyBorder="1" applyAlignment="1">
      <alignment horizontal="left"/>
    </xf>
    <xf numFmtId="0" fontId="19" fillId="7" borderId="13" xfId="18" applyBorder="1" applyAlignment="1">
      <alignment horizontal="left"/>
    </xf>
    <xf numFmtId="0" fontId="19" fillId="7" borderId="14" xfId="18" applyBorder="1" applyAlignment="1">
      <alignment horizontal="left"/>
    </xf>
    <xf numFmtId="0" fontId="11" fillId="5" borderId="1" xfId="1" applyFill="1" applyAlignment="1">
      <alignment wrapText="1"/>
    </xf>
    <xf numFmtId="0" fontId="22" fillId="11" borderId="0" xfId="21" applyAlignment="1">
      <alignment horizontal="right"/>
    </xf>
    <xf numFmtId="0" fontId="21" fillId="8" borderId="0" xfId="20" applyAlignment="1">
      <alignment horizontal="center" vertical="center" textRotation="90" wrapText="1"/>
    </xf>
    <xf numFmtId="0" fontId="2" fillId="5" borderId="2" xfId="2" applyFill="1" applyAlignment="1">
      <alignment horizontal="left"/>
    </xf>
    <xf numFmtId="0" fontId="20" fillId="8" borderId="0" xfId="19">
      <alignment horizontal="center" vertical="center" wrapText="1"/>
    </xf>
  </cellXfs>
  <cellStyles count="31">
    <cellStyle name="1_Input" xfId="22"/>
    <cellStyle name="1_Output" xfId="23"/>
    <cellStyle name="Boat" xfId="29"/>
    <cellStyle name="Calculated Output" xfId="25"/>
    <cellStyle name="Calculation" xfId="6" builtinId="22" customBuiltin="1"/>
    <cellStyle name="Calculation 2" xfId="16"/>
    <cellStyle name="Check Cell" xfId="7" builtinId="23" customBuiltin="1"/>
    <cellStyle name="Check Cell 2" xfId="11"/>
    <cellStyle name="Heading 1" xfId="1" builtinId="16" customBuiltin="1"/>
    <cellStyle name="Heading 1 2" xfId="12"/>
    <cellStyle name="Heading 1 3" xfId="27"/>
    <cellStyle name="Heading 2" xfId="2" builtinId="17"/>
    <cellStyle name="Heading 4" xfId="3" builtinId="19" customBuiltin="1"/>
    <cellStyle name="Heading 4 2" xfId="13"/>
    <cellStyle name="Hyperlink" xfId="14" builtinId="8"/>
    <cellStyle name="Input" xfId="4" builtinId="20" customBuiltin="1"/>
    <cellStyle name="Input 2" xfId="9"/>
    <cellStyle name="MAMPEC_Input" xfId="24"/>
    <cellStyle name="Matrix" xfId="30"/>
    <cellStyle name="Normal" xfId="0" builtinId="0" customBuiltin="1"/>
    <cellStyle name="Normal 2" xfId="15"/>
    <cellStyle name="Normal 2 2" xfId="17"/>
    <cellStyle name="Normal 3" xfId="8"/>
    <cellStyle name="Normal 4" xfId="26"/>
    <cellStyle name="Output" xfId="5" builtinId="21" customBuiltin="1"/>
    <cellStyle name="Output 2" xfId="10"/>
    <cellStyle name="Statistics" xfId="21"/>
    <cellStyle name="Statistics 2" xfId="28"/>
    <cellStyle name="Table Column Heading" xfId="20"/>
    <cellStyle name="Table Content" xfId="19"/>
    <cellStyle name="Table Title" xfId="18"/>
  </cellStyles>
  <dxfs count="17">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37</xdr:row>
      <xdr:rowOff>0</xdr:rowOff>
    </xdr:from>
    <xdr:to>
      <xdr:col>11</xdr:col>
      <xdr:colOff>2038350</xdr:colOff>
      <xdr:row>37</xdr:row>
      <xdr:rowOff>625928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88393" y="8273143"/>
          <a:ext cx="2038350" cy="625928"/>
        </a:xfrm>
        <a:prstGeom prst="rect">
          <a:avLst/>
        </a:prstGeom>
      </xdr:spPr>
    </xdr:pic>
    <xdr:clientData/>
  </xdr:twoCellAnchor>
  <xdr:twoCellAnchor editAs="oneCell">
    <xdr:from>
      <xdr:col>11</xdr:col>
      <xdr:colOff>0</xdr:colOff>
      <xdr:row>37</xdr:row>
      <xdr:rowOff>466725</xdr:rowOff>
    </xdr:from>
    <xdr:to>
      <xdr:col>11</xdr:col>
      <xdr:colOff>2228850</xdr:colOff>
      <xdr:row>38</xdr:row>
      <xdr:rowOff>669470</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73425" y="7572375"/>
          <a:ext cx="2228850"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8</xdr:col>
      <xdr:colOff>285750</xdr:colOff>
      <xdr:row>41</xdr:row>
      <xdr:rowOff>123825</xdr:rowOff>
    </xdr:to>
    <xdr:pic>
      <xdr:nvPicPr>
        <xdr:cNvPr id="2" name="Kuva 3">
          <a:extLst>
            <a:ext uri="{FF2B5EF4-FFF2-40B4-BE49-F238E27FC236}">
              <a16:creationId xmlns:a16="http://schemas.microsoft.com/office/drawing/2014/main" xmlns="" xmlns:lc="http://schemas.openxmlformats.org/drawingml/2006/lockedCanvas" id="{A03E2C5F-69AA-401A-B1B1-6C8B727FFF6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5800" y="1876425"/>
          <a:ext cx="8743950" cy="54006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B2:Z26"/>
  <sheetViews>
    <sheetView tabSelected="1" zoomScale="70" zoomScaleNormal="70" workbookViewId="0"/>
  </sheetViews>
  <sheetFormatPr defaultRowHeight="19.5" x14ac:dyDescent="0.25"/>
  <cols>
    <col min="1" max="1" width="9" style="4"/>
    <col min="2" max="3" width="19.5" style="4" customWidth="1"/>
    <col min="4" max="16384" width="9" style="4"/>
  </cols>
  <sheetData>
    <row r="2" spans="2:26" x14ac:dyDescent="0.25">
      <c r="B2" s="144" t="s">
        <v>307</v>
      </c>
      <c r="C2" s="144"/>
      <c r="D2" s="144"/>
      <c r="E2" s="144"/>
      <c r="F2" s="144"/>
      <c r="G2" s="144"/>
      <c r="H2" s="144"/>
      <c r="I2" s="144"/>
      <c r="J2" s="144"/>
      <c r="K2" s="144"/>
      <c r="L2" s="144"/>
      <c r="M2" s="144"/>
      <c r="N2" s="144"/>
      <c r="O2" s="144"/>
      <c r="P2" s="144"/>
      <c r="Q2" s="144"/>
      <c r="R2" s="144"/>
      <c r="S2" s="144"/>
      <c r="T2" s="144"/>
      <c r="U2" s="144"/>
      <c r="V2" s="144"/>
      <c r="W2" s="144"/>
    </row>
    <row r="3" spans="2:26" x14ac:dyDescent="0.25">
      <c r="B3" s="132"/>
      <c r="C3" s="132"/>
      <c r="D3" s="132"/>
      <c r="E3" s="132"/>
      <c r="F3" s="132"/>
      <c r="G3" s="132"/>
      <c r="H3" s="132"/>
      <c r="I3" s="132"/>
      <c r="J3" s="132"/>
      <c r="K3" s="132"/>
      <c r="L3" s="132"/>
      <c r="M3" s="132"/>
      <c r="N3" s="132"/>
      <c r="O3" s="132"/>
      <c r="P3" s="132"/>
      <c r="Q3" s="132"/>
      <c r="R3" s="132"/>
      <c r="S3" s="132"/>
      <c r="T3" s="132"/>
      <c r="U3" s="132"/>
      <c r="V3" s="132"/>
      <c r="W3" s="132"/>
      <c r="X3" s="132"/>
      <c r="Y3" s="132"/>
      <c r="Z3" s="132"/>
    </row>
    <row r="4" spans="2:26" ht="21" customHeight="1" thickBot="1" x14ac:dyDescent="0.35">
      <c r="B4" s="143" t="s">
        <v>302</v>
      </c>
      <c r="C4" s="143"/>
      <c r="D4" s="143"/>
      <c r="E4" s="143"/>
      <c r="F4" s="143"/>
      <c r="G4" s="143"/>
      <c r="H4" s="143"/>
      <c r="I4" s="143"/>
      <c r="J4" s="143"/>
      <c r="K4" s="143"/>
      <c r="L4" s="143"/>
      <c r="M4" s="143"/>
      <c r="N4" s="143"/>
      <c r="O4" s="143"/>
    </row>
    <row r="5" spans="2:26" ht="20.25" thickTop="1" x14ac:dyDescent="0.25">
      <c r="B5" s="4" t="s">
        <v>339</v>
      </c>
    </row>
    <row r="6" spans="2:26" ht="160.5" customHeight="1" x14ac:dyDescent="0.25">
      <c r="B6" s="142" t="s">
        <v>335</v>
      </c>
      <c r="C6" s="142"/>
      <c r="D6" s="142"/>
      <c r="E6" s="142"/>
      <c r="F6" s="142"/>
      <c r="G6" s="142"/>
      <c r="H6" s="142"/>
      <c r="I6" s="142"/>
      <c r="J6" s="142"/>
      <c r="K6" s="142"/>
      <c r="L6" s="142"/>
      <c r="M6" s="142"/>
      <c r="N6" s="142"/>
      <c r="O6" s="142"/>
      <c r="P6" s="142"/>
    </row>
    <row r="10" spans="2:26" x14ac:dyDescent="0.25">
      <c r="B10" s="5" t="s">
        <v>7</v>
      </c>
      <c r="C10" s="6"/>
      <c r="D10" s="7"/>
      <c r="E10" s="7"/>
      <c r="F10" s="7"/>
      <c r="G10" s="7"/>
      <c r="H10" s="7"/>
      <c r="I10" s="7"/>
      <c r="J10" s="7"/>
      <c r="K10" s="7"/>
      <c r="L10" s="7"/>
      <c r="M10" s="7"/>
      <c r="N10" s="7"/>
      <c r="O10" s="7"/>
      <c r="P10" s="7"/>
    </row>
    <row r="11" spans="2:26" x14ac:dyDescent="0.25">
      <c r="B11" s="5" t="s">
        <v>8</v>
      </c>
      <c r="C11" s="6"/>
      <c r="D11" s="7"/>
      <c r="E11" s="7"/>
      <c r="F11" s="7"/>
      <c r="G11" s="7"/>
      <c r="H11" s="7"/>
      <c r="I11" s="7"/>
      <c r="J11" s="7"/>
      <c r="K11" s="7"/>
      <c r="L11" s="7"/>
      <c r="M11" s="7"/>
      <c r="N11" s="7"/>
      <c r="O11" s="7"/>
      <c r="P11" s="7"/>
    </row>
    <row r="12" spans="2:26" x14ac:dyDescent="0.25">
      <c r="B12" s="5" t="s">
        <v>336</v>
      </c>
      <c r="C12" s="7"/>
      <c r="D12" s="7"/>
      <c r="E12" s="7"/>
      <c r="F12" s="7"/>
      <c r="G12" s="7"/>
      <c r="H12" s="7"/>
      <c r="I12" s="7"/>
      <c r="J12" s="7"/>
      <c r="K12" s="7"/>
      <c r="L12" s="7"/>
      <c r="M12" s="7"/>
      <c r="N12" s="7"/>
      <c r="O12" s="7"/>
      <c r="P12" s="7"/>
    </row>
    <row r="13" spans="2:26" x14ac:dyDescent="0.25">
      <c r="B13" s="5"/>
    </row>
    <row r="14" spans="2:26" x14ac:dyDescent="0.25">
      <c r="B14" s="7" t="s">
        <v>5</v>
      </c>
    </row>
    <row r="15" spans="2:26" x14ac:dyDescent="0.25">
      <c r="B15" s="7"/>
    </row>
    <row r="16" spans="2:26" x14ac:dyDescent="0.25">
      <c r="B16" s="7"/>
    </row>
    <row r="17" spans="2:16" x14ac:dyDescent="0.25">
      <c r="B17" s="8" t="s">
        <v>6</v>
      </c>
      <c r="C17" s="7"/>
      <c r="D17" s="7"/>
      <c r="E17" s="7"/>
      <c r="F17" s="7"/>
      <c r="G17" s="7"/>
      <c r="H17" s="7"/>
      <c r="I17" s="7"/>
      <c r="J17" s="7"/>
      <c r="K17" s="7"/>
      <c r="L17" s="7"/>
      <c r="M17" s="7"/>
      <c r="N17" s="7"/>
      <c r="O17" s="7"/>
      <c r="P17" s="7"/>
    </row>
    <row r="18" spans="2:16" x14ac:dyDescent="0.25">
      <c r="B18" s="7"/>
      <c r="C18" s="7"/>
      <c r="D18" s="7"/>
      <c r="E18" s="7"/>
      <c r="F18" s="7"/>
      <c r="G18" s="7"/>
      <c r="H18" s="7"/>
      <c r="I18" s="7"/>
      <c r="J18" s="7"/>
      <c r="K18" s="7"/>
      <c r="L18" s="7"/>
      <c r="M18" s="7"/>
      <c r="N18" s="7"/>
      <c r="O18" s="7"/>
      <c r="P18" s="7"/>
    </row>
    <row r="19" spans="2:16" x14ac:dyDescent="0.25">
      <c r="B19" s="128" t="s">
        <v>312</v>
      </c>
      <c r="C19" s="9">
        <v>43006</v>
      </c>
      <c r="D19" s="7" t="s">
        <v>305</v>
      </c>
      <c r="E19" s="7"/>
      <c r="F19" s="7"/>
      <c r="G19" s="7"/>
      <c r="H19" s="7"/>
      <c r="I19" s="7"/>
      <c r="J19" s="7"/>
      <c r="K19" s="7"/>
      <c r="L19" s="7"/>
      <c r="M19" s="7"/>
      <c r="N19" s="7"/>
      <c r="O19" s="7"/>
      <c r="P19" s="7"/>
    </row>
    <row r="20" spans="2:16" x14ac:dyDescent="0.25">
      <c r="B20" s="128"/>
      <c r="C20" s="9"/>
      <c r="D20" s="7"/>
      <c r="E20" s="7"/>
      <c r="F20" s="7"/>
      <c r="G20" s="7"/>
      <c r="H20" s="7"/>
      <c r="I20" s="7"/>
      <c r="J20" s="7"/>
      <c r="K20" s="7"/>
      <c r="L20" s="7"/>
      <c r="M20" s="7"/>
      <c r="N20" s="7"/>
      <c r="O20" s="7"/>
      <c r="P20" s="7"/>
    </row>
    <row r="21" spans="2:16" x14ac:dyDescent="0.25">
      <c r="B21" s="129"/>
      <c r="C21" s="125"/>
    </row>
    <row r="22" spans="2:16" x14ac:dyDescent="0.25">
      <c r="B22" s="129"/>
      <c r="C22" s="125"/>
    </row>
    <row r="23" spans="2:16" x14ac:dyDescent="0.25">
      <c r="B23" s="129"/>
      <c r="C23" s="125"/>
    </row>
    <row r="24" spans="2:16" x14ac:dyDescent="0.25">
      <c r="B24" s="129"/>
    </row>
    <row r="25" spans="2:16" x14ac:dyDescent="0.25">
      <c r="B25" s="129"/>
    </row>
    <row r="26" spans="2:16" x14ac:dyDescent="0.25">
      <c r="B26" s="129"/>
    </row>
  </sheetData>
  <mergeCells count="3">
    <mergeCell ref="B6:P6"/>
    <mergeCell ref="B4:O4"/>
    <mergeCell ref="B2:W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4"/>
  <sheetViews>
    <sheetView zoomScale="70" zoomScaleNormal="70" workbookViewId="0"/>
  </sheetViews>
  <sheetFormatPr defaultRowHeight="12.75" x14ac:dyDescent="0.2"/>
  <cols>
    <col min="2" max="2" width="17.75" customWidth="1"/>
    <col min="3" max="3" width="25.625" customWidth="1"/>
    <col min="4" max="7" width="10.625" bestFit="1" customWidth="1"/>
    <col min="8" max="11" width="10" bestFit="1" customWidth="1"/>
  </cols>
  <sheetData>
    <row r="2" spans="2:12" s="132" customFormat="1" ht="18" x14ac:dyDescent="0.25">
      <c r="B2" s="144" t="s">
        <v>307</v>
      </c>
      <c r="C2" s="144"/>
      <c r="D2" s="144"/>
      <c r="E2" s="144"/>
      <c r="F2" s="144"/>
      <c r="G2" s="144"/>
      <c r="H2" s="144"/>
      <c r="I2" s="144"/>
      <c r="J2" s="144"/>
      <c r="K2" s="144"/>
    </row>
    <row r="3" spans="2:12" s="132" customFormat="1" x14ac:dyDescent="0.2"/>
    <row r="4" spans="2:12" ht="45.75" customHeight="1" thickBot="1" x14ac:dyDescent="0.35">
      <c r="B4" s="143" t="s">
        <v>302</v>
      </c>
      <c r="C4" s="143"/>
      <c r="D4" s="143"/>
      <c r="E4" s="143"/>
      <c r="F4" s="143"/>
      <c r="G4" s="143"/>
      <c r="H4" s="143"/>
      <c r="I4" s="143"/>
      <c r="J4" s="143"/>
      <c r="K4" s="143"/>
      <c r="L4" s="132"/>
    </row>
    <row r="5" spans="2:12" ht="13.5" thickTop="1" x14ac:dyDescent="0.2">
      <c r="B5" s="3"/>
      <c r="C5" s="3"/>
      <c r="D5" s="3"/>
      <c r="E5" s="3"/>
      <c r="F5" s="3"/>
      <c r="G5" s="3"/>
      <c r="H5" s="3"/>
      <c r="I5" s="3"/>
      <c r="J5" s="3"/>
      <c r="K5" s="3"/>
    </row>
    <row r="6" spans="2:12" ht="15" x14ac:dyDescent="0.2">
      <c r="B6" s="172" t="s">
        <v>279</v>
      </c>
      <c r="C6" s="172"/>
      <c r="D6" s="172"/>
      <c r="E6" s="172"/>
      <c r="F6" s="3"/>
      <c r="G6" s="3"/>
      <c r="H6" s="3"/>
      <c r="I6" s="3"/>
      <c r="J6" s="3"/>
      <c r="K6" s="3"/>
    </row>
    <row r="7" spans="2:12" ht="14.25" x14ac:dyDescent="0.2">
      <c r="B7" s="171" t="s">
        <v>246</v>
      </c>
      <c r="C7" s="171"/>
      <c r="D7" s="171"/>
      <c r="E7" s="114">
        <f>PNEC_Aquatic_Inside</f>
        <v>2.6499999999999999E-2</v>
      </c>
      <c r="F7" s="3"/>
      <c r="G7" s="3"/>
      <c r="H7" s="3"/>
      <c r="I7" s="3"/>
      <c r="J7" s="3"/>
      <c r="K7" s="3"/>
    </row>
    <row r="8" spans="2:12" ht="57" x14ac:dyDescent="0.2">
      <c r="B8" s="171" t="s">
        <v>247</v>
      </c>
      <c r="C8" s="171"/>
      <c r="D8" s="171"/>
      <c r="E8" s="114" t="str">
        <f>PNEC_Sediment_Inside</f>
        <v>No Risk Assessment required</v>
      </c>
      <c r="F8" s="3"/>
      <c r="G8" s="3"/>
      <c r="H8" s="3"/>
      <c r="I8" s="3"/>
      <c r="J8" s="3"/>
      <c r="K8" s="3"/>
    </row>
    <row r="9" spans="2:12" ht="14.25" x14ac:dyDescent="0.2">
      <c r="B9" s="171" t="s">
        <v>248</v>
      </c>
      <c r="C9" s="171"/>
      <c r="D9" s="171"/>
      <c r="E9" s="114">
        <f>PNEC_Aquatic_Surrounding</f>
        <v>2.6499999999999999E-2</v>
      </c>
      <c r="F9" s="3"/>
      <c r="G9" s="3"/>
      <c r="H9" s="3"/>
      <c r="I9" s="3"/>
      <c r="J9" s="3"/>
      <c r="K9" s="3"/>
    </row>
    <row r="10" spans="2:12" ht="57" x14ac:dyDescent="0.2">
      <c r="B10" s="170" t="s">
        <v>271</v>
      </c>
      <c r="C10" s="171"/>
      <c r="D10" s="171"/>
      <c r="E10" s="114" t="str">
        <f>PNEC_Sediment_Surrounding</f>
        <v>No risk assessment required</v>
      </c>
      <c r="F10" s="3"/>
      <c r="G10" s="3"/>
      <c r="H10" s="3"/>
      <c r="I10" s="3"/>
      <c r="J10" s="3"/>
      <c r="K10" s="3"/>
    </row>
    <row r="11" spans="2:12" ht="13.5" thickBot="1" x14ac:dyDescent="0.25"/>
    <row r="12" spans="2:12" ht="15" x14ac:dyDescent="0.2">
      <c r="B12" s="175" t="s">
        <v>303</v>
      </c>
      <c r="C12" s="176"/>
      <c r="D12" s="176"/>
      <c r="E12" s="176"/>
      <c r="F12" s="176"/>
      <c r="G12" s="176"/>
      <c r="H12" s="176"/>
      <c r="I12" s="176"/>
      <c r="J12" s="176"/>
      <c r="K12" s="176"/>
    </row>
    <row r="13" spans="2:12" ht="99.75" x14ac:dyDescent="0.2">
      <c r="B13" s="20" t="s">
        <v>10</v>
      </c>
      <c r="C13" s="20" t="s">
        <v>12</v>
      </c>
      <c r="D13" s="18" t="s">
        <v>245</v>
      </c>
      <c r="E13" s="18" t="s">
        <v>316</v>
      </c>
      <c r="F13" s="18" t="s">
        <v>317</v>
      </c>
      <c r="G13" s="18" t="s">
        <v>318</v>
      </c>
      <c r="H13" s="18" t="s">
        <v>170</v>
      </c>
      <c r="I13" s="18" t="s">
        <v>319</v>
      </c>
      <c r="J13" s="18" t="s">
        <v>320</v>
      </c>
      <c r="K13" s="18" t="s">
        <v>321</v>
      </c>
    </row>
    <row r="14" spans="2:12" ht="14.25" x14ac:dyDescent="0.2">
      <c r="B14" s="117" t="s">
        <v>299</v>
      </c>
      <c r="C14" s="117" t="str">
        <f>Compound_Name</f>
        <v>Tolyfluanid</v>
      </c>
      <c r="D14" s="69" t="e">
        <f>OECD_Marina_Calculations!I20</f>
        <v>#DIV/0!</v>
      </c>
      <c r="E14" s="69" t="e">
        <f>OECD_Marina_Calculations!J20</f>
        <v>#DIV/0!</v>
      </c>
      <c r="F14" s="69" t="e">
        <f>OECD_Marina_Calculations!K20</f>
        <v>#DIV/0!</v>
      </c>
      <c r="G14" s="69" t="e">
        <f>OECD_Marina_Calculations!L20</f>
        <v>#DIV/0!</v>
      </c>
      <c r="H14" s="69" t="e">
        <f>OECD_Marina_Calculations!Q20</f>
        <v>#DIV/0!</v>
      </c>
      <c r="I14" s="69" t="e">
        <f>OECD_Marina_Calculations!R20</f>
        <v>#DIV/0!</v>
      </c>
      <c r="J14" s="69" t="e">
        <f>OECD_Marina_Calculations!S20</f>
        <v>#DIV/0!</v>
      </c>
      <c r="K14" s="69" t="e">
        <f>OECD_Marina_Calculations!T20</f>
        <v>#DIV/0!</v>
      </c>
    </row>
  </sheetData>
  <mergeCells count="8">
    <mergeCell ref="B2:K2"/>
    <mergeCell ref="B4:K4"/>
    <mergeCell ref="B12:K12"/>
    <mergeCell ref="B6:E6"/>
    <mergeCell ref="B7:D7"/>
    <mergeCell ref="B8:D8"/>
    <mergeCell ref="B9:D9"/>
    <mergeCell ref="B10:D10"/>
  </mergeCells>
  <conditionalFormatting sqref="H14:K14">
    <cfRule type="cellIs" dxfId="1" priority="1" operator="greaterThan">
      <formula>1</formula>
    </cfRule>
    <cfRule type="cellIs" dxfId="0" priority="2" operator="lessThan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sheetPr>
  <dimension ref="B2:M41"/>
  <sheetViews>
    <sheetView workbookViewId="0"/>
  </sheetViews>
  <sheetFormatPr defaultRowHeight="12.75" x14ac:dyDescent="0.2"/>
  <cols>
    <col min="1" max="1" width="9" style="3"/>
    <col min="2" max="2" width="41.75" style="3" customWidth="1"/>
    <col min="3" max="3" width="19.875" style="3" customWidth="1"/>
    <col min="4" max="4" width="13.375" style="3" customWidth="1"/>
    <col min="5" max="16384" width="9" style="3"/>
  </cols>
  <sheetData>
    <row r="2" spans="2:13" ht="18" x14ac:dyDescent="0.25">
      <c r="B2" s="144" t="s">
        <v>307</v>
      </c>
      <c r="C2" s="144"/>
      <c r="D2" s="144"/>
      <c r="E2" s="144"/>
      <c r="F2" s="144"/>
      <c r="G2" s="144"/>
      <c r="H2" s="144"/>
      <c r="I2" s="144"/>
      <c r="J2" s="144"/>
      <c r="K2" s="144"/>
      <c r="L2" s="144"/>
      <c r="M2" s="144"/>
    </row>
    <row r="4" spans="2:13" ht="21" thickBot="1" x14ac:dyDescent="0.35">
      <c r="B4" s="177" t="s">
        <v>302</v>
      </c>
      <c r="C4" s="177"/>
      <c r="D4" s="177"/>
      <c r="E4" s="177"/>
      <c r="F4" s="177"/>
      <c r="G4" s="177"/>
      <c r="H4" s="177"/>
      <c r="I4" s="177"/>
      <c r="J4" s="177"/>
      <c r="K4" s="177"/>
      <c r="L4" s="177"/>
      <c r="M4" s="177"/>
    </row>
    <row r="5" spans="2:13" ht="13.5" thickTop="1" x14ac:dyDescent="0.2"/>
    <row r="6" spans="2:13" ht="18" thickBot="1" x14ac:dyDescent="0.35">
      <c r="B6" s="16" t="s">
        <v>0</v>
      </c>
    </row>
    <row r="7" spans="2:13" ht="13.5" thickTop="1" x14ac:dyDescent="0.2"/>
    <row r="8" spans="2:13" x14ac:dyDescent="0.2">
      <c r="B8" s="3" t="s">
        <v>1</v>
      </c>
      <c r="C8" s="75" t="s">
        <v>315</v>
      </c>
    </row>
    <row r="11" spans="2:13" x14ac:dyDescent="0.2">
      <c r="B11" s="59"/>
    </row>
    <row r="14" spans="2:13" x14ac:dyDescent="0.2">
      <c r="D14" s="12"/>
    </row>
    <row r="16" spans="2:13" ht="15" x14ac:dyDescent="0.25">
      <c r="B16" s="13"/>
    </row>
    <row r="18" spans="2:4" x14ac:dyDescent="0.2">
      <c r="D18" s="12"/>
    </row>
    <row r="20" spans="2:4" ht="15" x14ac:dyDescent="0.25">
      <c r="B20" s="13"/>
    </row>
    <row r="21" spans="2:4" ht="15" x14ac:dyDescent="0.25">
      <c r="B21" s="13"/>
    </row>
    <row r="22" spans="2:4" ht="15" x14ac:dyDescent="0.25">
      <c r="B22" s="13"/>
    </row>
    <row r="23" spans="2:4" ht="15" x14ac:dyDescent="0.25">
      <c r="B23" s="13"/>
    </row>
    <row r="29" spans="2:4" ht="15" x14ac:dyDescent="0.25">
      <c r="B29" s="13"/>
    </row>
    <row r="35" spans="2:4" ht="15" x14ac:dyDescent="0.25">
      <c r="B35" s="13"/>
    </row>
    <row r="36" spans="2:4" x14ac:dyDescent="0.2">
      <c r="B36" s="14"/>
    </row>
    <row r="37" spans="2:4" x14ac:dyDescent="0.2">
      <c r="B37" s="14"/>
    </row>
    <row r="38" spans="2:4" x14ac:dyDescent="0.2">
      <c r="B38" s="14"/>
      <c r="D38" s="12"/>
    </row>
    <row r="40" spans="2:4" ht="15" x14ac:dyDescent="0.25">
      <c r="B40" s="13"/>
    </row>
    <row r="41" spans="2:4" ht="15" x14ac:dyDescent="0.25">
      <c r="D41" s="15"/>
    </row>
  </sheetData>
  <mergeCells count="2">
    <mergeCell ref="B4:M4"/>
    <mergeCell ref="B2:M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2:V74"/>
  <sheetViews>
    <sheetView zoomScale="85" zoomScaleNormal="85" workbookViewId="0">
      <selection activeCell="G10" sqref="G10"/>
    </sheetView>
  </sheetViews>
  <sheetFormatPr defaultRowHeight="12.75" x14ac:dyDescent="0.2"/>
  <cols>
    <col min="1" max="1" width="9" style="3"/>
    <col min="2" max="2" width="18" style="3" bestFit="1" customWidth="1"/>
    <col min="3" max="3" width="4" style="3" bestFit="1" customWidth="1"/>
    <col min="4" max="4" width="4.875" style="3" customWidth="1"/>
    <col min="5" max="5" width="28.625" style="3" customWidth="1"/>
    <col min="6" max="6" width="22.5" style="3" customWidth="1"/>
    <col min="7" max="7" width="24.875" style="3" customWidth="1"/>
    <col min="8" max="10" width="22.5" style="3" customWidth="1"/>
    <col min="11" max="11" width="26.875" style="3" bestFit="1" customWidth="1"/>
    <col min="12" max="12" width="19.625" style="3" bestFit="1" customWidth="1"/>
    <col min="13" max="13" width="26.875" style="3" bestFit="1" customWidth="1"/>
    <col min="14" max="14" width="22.25" style="3" bestFit="1" customWidth="1"/>
    <col min="15" max="18" width="9" style="3"/>
    <col min="19" max="19" width="14.5" style="3" bestFit="1" customWidth="1"/>
    <col min="20" max="20" width="18.375" style="3" bestFit="1" customWidth="1"/>
    <col min="21" max="22" width="14.5" style="3" bestFit="1" customWidth="1"/>
    <col min="23" max="16384" width="9" style="3"/>
  </cols>
  <sheetData>
    <row r="2" spans="2:22" ht="18" x14ac:dyDescent="0.25">
      <c r="B2" s="167" t="s">
        <v>307</v>
      </c>
      <c r="C2" s="167"/>
      <c r="D2" s="167"/>
      <c r="E2" s="167"/>
      <c r="F2" s="167"/>
      <c r="G2" s="167"/>
      <c r="H2" s="167"/>
      <c r="I2" s="167"/>
      <c r="J2" s="167"/>
      <c r="K2" s="167"/>
      <c r="L2" s="167"/>
      <c r="M2" s="167"/>
      <c r="N2" s="167"/>
      <c r="O2" s="167"/>
      <c r="P2" s="167"/>
      <c r="Q2" s="167"/>
      <c r="R2" s="167"/>
      <c r="S2" s="167"/>
      <c r="T2" s="167"/>
      <c r="U2" s="167"/>
      <c r="V2" s="167"/>
    </row>
    <row r="4" spans="2:22" ht="21" customHeight="1" thickBot="1" x14ac:dyDescent="0.35">
      <c r="B4" s="143" t="s">
        <v>302</v>
      </c>
      <c r="C4" s="143"/>
      <c r="D4" s="143"/>
      <c r="E4" s="143"/>
      <c r="F4" s="143"/>
      <c r="G4" s="143"/>
      <c r="H4" s="143"/>
      <c r="I4" s="143"/>
      <c r="J4" s="143"/>
      <c r="K4" s="143"/>
      <c r="L4" s="143"/>
      <c r="M4" s="143"/>
      <c r="N4" s="143"/>
      <c r="O4" s="143"/>
      <c r="P4" s="143"/>
      <c r="Q4" s="143"/>
      <c r="R4" s="143"/>
      <c r="S4" s="143"/>
      <c r="T4" s="143"/>
      <c r="U4" s="143"/>
      <c r="V4" s="143"/>
    </row>
    <row r="5" spans="2:22" ht="13.5" thickTop="1" x14ac:dyDescent="0.2"/>
    <row r="6" spans="2:22" ht="18" thickBot="1" x14ac:dyDescent="0.35">
      <c r="B6" s="180" t="s">
        <v>160</v>
      </c>
      <c r="C6" s="180"/>
      <c r="D6" s="180"/>
      <c r="E6" s="180"/>
      <c r="F6" s="180"/>
      <c r="G6" s="180"/>
      <c r="H6" s="180"/>
    </row>
    <row r="7" spans="2:22" ht="13.5" thickTop="1" x14ac:dyDescent="0.2"/>
    <row r="8" spans="2:22" ht="15" x14ac:dyDescent="0.2">
      <c r="B8" s="3" t="s">
        <v>237</v>
      </c>
      <c r="G8" s="68">
        <v>2.5</v>
      </c>
      <c r="H8" s="35" t="s">
        <v>155</v>
      </c>
    </row>
    <row r="9" spans="2:22" ht="15" x14ac:dyDescent="0.2">
      <c r="B9" s="3" t="s">
        <v>163</v>
      </c>
      <c r="G9" s="45" t="e">
        <f>IF(ISBLANK(Average_biocide_release_over_the_lifetime_of_the_paint_Measured),Average_biocide_release_over_the_lifetime_of_the_paint_Calculated,Average_biocide_release_over_the_lifetime_of_the_paint_Measured)</f>
        <v>#DIV/0!</v>
      </c>
      <c r="H9" s="35" t="s">
        <v>155</v>
      </c>
    </row>
    <row r="10" spans="2:22" ht="15" x14ac:dyDescent="0.2">
      <c r="B10" s="3" t="s">
        <v>337</v>
      </c>
      <c r="G10" s="45" t="e">
        <f>(G9/G8)*(27.3/30.7)</f>
        <v>#DIV/0!</v>
      </c>
      <c r="H10" s="3" t="s">
        <v>2</v>
      </c>
    </row>
    <row r="11" spans="2:22" x14ac:dyDescent="0.2">
      <c r="G11" s="45"/>
    </row>
    <row r="12" spans="2:22" ht="18" thickBot="1" x14ac:dyDescent="0.35">
      <c r="B12" s="180" t="s">
        <v>236</v>
      </c>
      <c r="C12" s="180"/>
      <c r="D12" s="180"/>
      <c r="E12" s="180"/>
      <c r="F12" s="180"/>
      <c r="G12" s="180"/>
      <c r="H12" s="180"/>
    </row>
    <row r="13" spans="2:22" ht="13.5" thickTop="1" x14ac:dyDescent="0.2"/>
    <row r="14" spans="2:22" x14ac:dyDescent="0.2">
      <c r="B14" s="3" t="s">
        <v>255</v>
      </c>
      <c r="G14" s="75">
        <v>0.9</v>
      </c>
    </row>
    <row r="15" spans="2:22" x14ac:dyDescent="0.2">
      <c r="B15" s="3" t="s">
        <v>238</v>
      </c>
      <c r="G15" s="3">
        <f>Application_Factor</f>
        <v>0</v>
      </c>
    </row>
    <row r="16" spans="2:22" x14ac:dyDescent="0.2">
      <c r="B16" s="3" t="s">
        <v>161</v>
      </c>
      <c r="G16" s="3">
        <f>G15/G14</f>
        <v>0</v>
      </c>
      <c r="H16" s="65"/>
    </row>
    <row r="18" spans="2:22" ht="15" x14ac:dyDescent="0.2">
      <c r="B18" s="172" t="s">
        <v>265</v>
      </c>
      <c r="C18" s="172"/>
      <c r="D18" s="172"/>
      <c r="E18" s="172"/>
      <c r="F18" s="172"/>
      <c r="G18" s="172"/>
      <c r="H18" s="172"/>
      <c r="I18" s="172"/>
      <c r="J18" s="172"/>
      <c r="K18" s="172"/>
      <c r="L18" s="172"/>
      <c r="M18" s="172"/>
      <c r="N18" s="172"/>
      <c r="O18" s="172"/>
      <c r="P18" s="172"/>
      <c r="Q18" s="172"/>
      <c r="R18" s="172"/>
      <c r="S18" s="172"/>
      <c r="T18" s="172"/>
      <c r="U18" s="172"/>
      <c r="V18" s="172"/>
    </row>
    <row r="19" spans="2:22" ht="128.25" x14ac:dyDescent="0.2">
      <c r="B19" s="18" t="s">
        <v>10</v>
      </c>
      <c r="C19" s="179" t="s">
        <v>11</v>
      </c>
      <c r="D19" s="179"/>
      <c r="E19" s="18" t="s">
        <v>12</v>
      </c>
      <c r="F19" s="18" t="s">
        <v>256</v>
      </c>
      <c r="G19" s="20" t="s">
        <v>257</v>
      </c>
      <c r="H19" s="20" t="s">
        <v>269</v>
      </c>
      <c r="I19" s="20" t="s">
        <v>258</v>
      </c>
      <c r="J19" s="20" t="s">
        <v>259</v>
      </c>
      <c r="K19" s="18" t="s">
        <v>245</v>
      </c>
      <c r="L19" s="18" t="s">
        <v>316</v>
      </c>
      <c r="M19" s="18" t="s">
        <v>317</v>
      </c>
      <c r="N19" s="18" t="s">
        <v>318</v>
      </c>
      <c r="O19" s="18" t="s">
        <v>246</v>
      </c>
      <c r="P19" s="18" t="s">
        <v>247</v>
      </c>
      <c r="Q19" s="18" t="s">
        <v>248</v>
      </c>
      <c r="R19" s="18" t="s">
        <v>249</v>
      </c>
      <c r="S19" s="18" t="s">
        <v>170</v>
      </c>
      <c r="T19" s="18" t="s">
        <v>319</v>
      </c>
      <c r="U19" s="18" t="s">
        <v>320</v>
      </c>
      <c r="V19" s="18" t="s">
        <v>321</v>
      </c>
    </row>
    <row r="20" spans="2:22" ht="14.25" x14ac:dyDescent="0.2">
      <c r="B20" s="17" t="s">
        <v>65</v>
      </c>
      <c r="C20" s="17" t="s">
        <v>13</v>
      </c>
      <c r="D20" s="17">
        <v>1</v>
      </c>
      <c r="E20" s="17" t="str">
        <f t="shared" ref="E20:E66" si="0">Compound_Name</f>
        <v>Tolyfluanid</v>
      </c>
      <c r="F20" s="72">
        <v>1000</v>
      </c>
      <c r="G20" s="73">
        <v>1.21E-2</v>
      </c>
      <c r="H20" s="74">
        <v>7.7300000000000003E-4</v>
      </c>
      <c r="I20" s="73">
        <v>3.82E-5</v>
      </c>
      <c r="J20" s="73">
        <v>2.4399999999999999E-6</v>
      </c>
      <c r="K20" s="69" t="e">
        <f t="shared" ref="K20:K66" si="1">((($F20/100)*G20)*Leaching_Conversion_Factor*Application_Conversion_Factor)+Background_SW_Atlantic</f>
        <v>#DIV/0!</v>
      </c>
      <c r="L20" s="69" t="e">
        <f t="shared" ref="L20:L66" si="2">((($F20/100)*H20)*Leaching_Conversion_Factor*Application_Conversion_Factor)+Background_Sed_Atlantic</f>
        <v>#DIV/0!</v>
      </c>
      <c r="M20" s="69" t="e">
        <f t="shared" ref="M20:M66" si="3">((($F20/100)*I20)*Leaching_Conversion_Factor*Application_Conversion_Factor)+Background_SW_Atlantic</f>
        <v>#DIV/0!</v>
      </c>
      <c r="N20" s="69" t="e">
        <f t="shared" ref="N20:N66" si="4">((($F20/100)*J20)*Leaching_Conversion_Factor*Application_Conversion_Factor)+Background_Sed_Atlantic</f>
        <v>#DIV/0!</v>
      </c>
      <c r="O20" s="181">
        <f>PNEC_Aquatic_Inside</f>
        <v>2.6499999999999999E-2</v>
      </c>
      <c r="P20" s="181" t="str">
        <f>PNEC_Sediment_Inside</f>
        <v>No Risk Assessment required</v>
      </c>
      <c r="Q20" s="181">
        <f>PNEC_Aquatic_Surrounding</f>
        <v>2.6499999999999999E-2</v>
      </c>
      <c r="R20" s="181" t="str">
        <f>PNEC_Sediment_Surrounding</f>
        <v>No risk assessment required</v>
      </c>
      <c r="S20" s="96" t="e">
        <f t="shared" ref="S20:S66" si="5">K20/PNEC_Aquatic_Inside</f>
        <v>#DIV/0!</v>
      </c>
      <c r="T20" s="96" t="e">
        <f t="shared" ref="T20:T66" si="6">L20/PNEC_Sediment_Inside</f>
        <v>#DIV/0!</v>
      </c>
      <c r="U20" s="96" t="e">
        <f t="shared" ref="U20:U66" si="7">M20/PNEC_Aquatic_Surrounding</f>
        <v>#DIV/0!</v>
      </c>
      <c r="V20" s="96" t="e">
        <f t="shared" ref="V20:V66" si="8">N20/PNEC_Sediment_Surrounding</f>
        <v>#DIV/0!</v>
      </c>
    </row>
    <row r="21" spans="2:22" ht="14.25" x14ac:dyDescent="0.2">
      <c r="B21" s="17" t="s">
        <v>66</v>
      </c>
      <c r="C21" s="17" t="s">
        <v>13</v>
      </c>
      <c r="D21" s="17">
        <v>2</v>
      </c>
      <c r="E21" s="58" t="str">
        <f t="shared" si="0"/>
        <v>Tolyfluanid</v>
      </c>
      <c r="F21" s="72">
        <v>500</v>
      </c>
      <c r="G21" s="73">
        <v>1.61E-2</v>
      </c>
      <c r="H21" s="73">
        <v>1.0300000000000001E-3</v>
      </c>
      <c r="I21" s="73">
        <v>5.8900000000000002E-5</v>
      </c>
      <c r="J21" s="73">
        <v>3.7699999999999999E-6</v>
      </c>
      <c r="K21" s="69" t="e">
        <f t="shared" si="1"/>
        <v>#DIV/0!</v>
      </c>
      <c r="L21" s="69" t="e">
        <f t="shared" si="2"/>
        <v>#DIV/0!</v>
      </c>
      <c r="M21" s="69" t="e">
        <f t="shared" si="3"/>
        <v>#DIV/0!</v>
      </c>
      <c r="N21" s="69" t="e">
        <f t="shared" si="4"/>
        <v>#DIV/0!</v>
      </c>
      <c r="O21" s="181"/>
      <c r="P21" s="181"/>
      <c r="Q21" s="181"/>
      <c r="R21" s="181"/>
      <c r="S21" s="96" t="e">
        <f t="shared" si="5"/>
        <v>#DIV/0!</v>
      </c>
      <c r="T21" s="96" t="e">
        <f t="shared" si="6"/>
        <v>#DIV/0!</v>
      </c>
      <c r="U21" s="96" t="e">
        <f t="shared" si="7"/>
        <v>#DIV/0!</v>
      </c>
      <c r="V21" s="96" t="e">
        <f t="shared" si="8"/>
        <v>#DIV/0!</v>
      </c>
    </row>
    <row r="22" spans="2:22" ht="14.25" x14ac:dyDescent="0.2">
      <c r="B22" s="17" t="s">
        <v>67</v>
      </c>
      <c r="C22" s="17" t="s">
        <v>13</v>
      </c>
      <c r="D22" s="17">
        <v>3</v>
      </c>
      <c r="E22" s="58" t="str">
        <f t="shared" si="0"/>
        <v>Tolyfluanid</v>
      </c>
      <c r="F22" s="72">
        <v>180</v>
      </c>
      <c r="G22" s="73">
        <v>1.66E-2</v>
      </c>
      <c r="H22" s="73">
        <v>1.06E-3</v>
      </c>
      <c r="I22" s="73">
        <v>6.9599999999999998E-5</v>
      </c>
      <c r="J22" s="73">
        <v>4.4499999999999997E-6</v>
      </c>
      <c r="K22" s="69" t="e">
        <f t="shared" si="1"/>
        <v>#DIV/0!</v>
      </c>
      <c r="L22" s="69" t="e">
        <f t="shared" si="2"/>
        <v>#DIV/0!</v>
      </c>
      <c r="M22" s="69" t="e">
        <f t="shared" si="3"/>
        <v>#DIV/0!</v>
      </c>
      <c r="N22" s="69" t="e">
        <f t="shared" si="4"/>
        <v>#DIV/0!</v>
      </c>
      <c r="O22" s="181"/>
      <c r="P22" s="181"/>
      <c r="Q22" s="181"/>
      <c r="R22" s="181"/>
      <c r="S22" s="96" t="e">
        <f t="shared" si="5"/>
        <v>#DIV/0!</v>
      </c>
      <c r="T22" s="96" t="e">
        <f t="shared" si="6"/>
        <v>#DIV/0!</v>
      </c>
      <c r="U22" s="96" t="e">
        <f t="shared" si="7"/>
        <v>#DIV/0!</v>
      </c>
      <c r="V22" s="96" t="e">
        <f t="shared" si="8"/>
        <v>#DIV/0!</v>
      </c>
    </row>
    <row r="23" spans="2:22" ht="14.25" x14ac:dyDescent="0.2">
      <c r="B23" s="17" t="s">
        <v>68</v>
      </c>
      <c r="C23" s="17" t="s">
        <v>14</v>
      </c>
      <c r="D23" s="17">
        <v>1</v>
      </c>
      <c r="E23" s="58" t="str">
        <f t="shared" si="0"/>
        <v>Tolyfluanid</v>
      </c>
      <c r="F23" s="72">
        <v>650</v>
      </c>
      <c r="G23" s="73">
        <v>2.58E-2</v>
      </c>
      <c r="H23" s="73">
        <v>1.65E-3</v>
      </c>
      <c r="I23" s="73">
        <v>8.81E-5</v>
      </c>
      <c r="J23" s="73">
        <v>5.6300000000000003E-6</v>
      </c>
      <c r="K23" s="69" t="e">
        <f t="shared" si="1"/>
        <v>#DIV/0!</v>
      </c>
      <c r="L23" s="69" t="e">
        <f t="shared" si="2"/>
        <v>#DIV/0!</v>
      </c>
      <c r="M23" s="69" t="e">
        <f t="shared" si="3"/>
        <v>#DIV/0!</v>
      </c>
      <c r="N23" s="69" t="e">
        <f t="shared" si="4"/>
        <v>#DIV/0!</v>
      </c>
      <c r="O23" s="181"/>
      <c r="P23" s="181"/>
      <c r="Q23" s="181"/>
      <c r="R23" s="181"/>
      <c r="S23" s="96" t="e">
        <f t="shared" si="5"/>
        <v>#DIV/0!</v>
      </c>
      <c r="T23" s="96" t="e">
        <f t="shared" si="6"/>
        <v>#DIV/0!</v>
      </c>
      <c r="U23" s="96" t="e">
        <f t="shared" si="7"/>
        <v>#DIV/0!</v>
      </c>
      <c r="V23" s="96" t="e">
        <f t="shared" si="8"/>
        <v>#DIV/0!</v>
      </c>
    </row>
    <row r="24" spans="2:22" ht="14.25" x14ac:dyDescent="0.2">
      <c r="B24" s="17" t="s">
        <v>69</v>
      </c>
      <c r="C24" s="17" t="s">
        <v>14</v>
      </c>
      <c r="D24" s="17">
        <v>10</v>
      </c>
      <c r="E24" s="58" t="str">
        <f t="shared" si="0"/>
        <v>Tolyfluanid</v>
      </c>
      <c r="F24" s="72">
        <v>240</v>
      </c>
      <c r="G24" s="73">
        <v>5.3200000000000001E-3</v>
      </c>
      <c r="H24" s="73">
        <v>3.4000000000000002E-4</v>
      </c>
      <c r="I24" s="73">
        <v>9.4199999999999999E-5</v>
      </c>
      <c r="J24" s="73">
        <v>6.02E-6</v>
      </c>
      <c r="K24" s="69" t="e">
        <f t="shared" si="1"/>
        <v>#DIV/0!</v>
      </c>
      <c r="L24" s="69" t="e">
        <f t="shared" si="2"/>
        <v>#DIV/0!</v>
      </c>
      <c r="M24" s="69" t="e">
        <f t="shared" si="3"/>
        <v>#DIV/0!</v>
      </c>
      <c r="N24" s="69" t="e">
        <f t="shared" si="4"/>
        <v>#DIV/0!</v>
      </c>
      <c r="O24" s="181"/>
      <c r="P24" s="181"/>
      <c r="Q24" s="181"/>
      <c r="R24" s="181"/>
      <c r="S24" s="96" t="e">
        <f t="shared" si="5"/>
        <v>#DIV/0!</v>
      </c>
      <c r="T24" s="96" t="e">
        <f t="shared" si="6"/>
        <v>#DIV/0!</v>
      </c>
      <c r="U24" s="96" t="e">
        <f t="shared" si="7"/>
        <v>#DIV/0!</v>
      </c>
      <c r="V24" s="96" t="e">
        <f t="shared" si="8"/>
        <v>#DIV/0!</v>
      </c>
    </row>
    <row r="25" spans="2:22" ht="14.25" x14ac:dyDescent="0.2">
      <c r="B25" s="17" t="s">
        <v>70</v>
      </c>
      <c r="C25" s="17" t="s">
        <v>14</v>
      </c>
      <c r="D25" s="17">
        <v>3</v>
      </c>
      <c r="E25" s="58" t="str">
        <f t="shared" si="0"/>
        <v>Tolyfluanid</v>
      </c>
      <c r="F25" s="72">
        <v>620</v>
      </c>
      <c r="G25" s="73">
        <v>3.3000000000000002E-2</v>
      </c>
      <c r="H25" s="73">
        <v>2.1099999999999999E-3</v>
      </c>
      <c r="I25" s="73">
        <v>1.3999999999999999E-4</v>
      </c>
      <c r="J25" s="73">
        <v>8.9299999999999992E-6</v>
      </c>
      <c r="K25" s="69" t="e">
        <f t="shared" si="1"/>
        <v>#DIV/0!</v>
      </c>
      <c r="L25" s="69" t="e">
        <f t="shared" si="2"/>
        <v>#DIV/0!</v>
      </c>
      <c r="M25" s="69" t="e">
        <f t="shared" si="3"/>
        <v>#DIV/0!</v>
      </c>
      <c r="N25" s="69" t="e">
        <f t="shared" si="4"/>
        <v>#DIV/0!</v>
      </c>
      <c r="O25" s="181"/>
      <c r="P25" s="181"/>
      <c r="Q25" s="181"/>
      <c r="R25" s="181"/>
      <c r="S25" s="96" t="e">
        <f t="shared" si="5"/>
        <v>#DIV/0!</v>
      </c>
      <c r="T25" s="96" t="e">
        <f t="shared" si="6"/>
        <v>#DIV/0!</v>
      </c>
      <c r="U25" s="96" t="e">
        <f t="shared" si="7"/>
        <v>#DIV/0!</v>
      </c>
      <c r="V25" s="96" t="e">
        <f t="shared" si="8"/>
        <v>#DIV/0!</v>
      </c>
    </row>
    <row r="26" spans="2:22" ht="14.25" x14ac:dyDescent="0.2">
      <c r="B26" s="17" t="s">
        <v>71</v>
      </c>
      <c r="C26" s="17" t="s">
        <v>14</v>
      </c>
      <c r="D26" s="17">
        <v>4</v>
      </c>
      <c r="E26" s="58" t="str">
        <f t="shared" si="0"/>
        <v>Tolyfluanid</v>
      </c>
      <c r="F26" s="72">
        <v>1000</v>
      </c>
      <c r="G26" s="73">
        <v>1.4800000000000001E-2</v>
      </c>
      <c r="H26" s="74">
        <v>9.4600000000000001E-4</v>
      </c>
      <c r="I26" s="73">
        <v>1.18E-4</v>
      </c>
      <c r="J26" s="73">
        <v>7.5399999999999998E-6</v>
      </c>
      <c r="K26" s="69" t="e">
        <f t="shared" si="1"/>
        <v>#DIV/0!</v>
      </c>
      <c r="L26" s="69" t="e">
        <f t="shared" si="2"/>
        <v>#DIV/0!</v>
      </c>
      <c r="M26" s="69" t="e">
        <f t="shared" si="3"/>
        <v>#DIV/0!</v>
      </c>
      <c r="N26" s="69" t="e">
        <f t="shared" si="4"/>
        <v>#DIV/0!</v>
      </c>
      <c r="O26" s="181"/>
      <c r="P26" s="181"/>
      <c r="Q26" s="181"/>
      <c r="R26" s="181"/>
      <c r="S26" s="96" t="e">
        <f t="shared" si="5"/>
        <v>#DIV/0!</v>
      </c>
      <c r="T26" s="96" t="e">
        <f t="shared" si="6"/>
        <v>#DIV/0!</v>
      </c>
      <c r="U26" s="96" t="e">
        <f t="shared" si="7"/>
        <v>#DIV/0!</v>
      </c>
      <c r="V26" s="96" t="e">
        <f t="shared" si="8"/>
        <v>#DIV/0!</v>
      </c>
    </row>
    <row r="27" spans="2:22" ht="14.25" x14ac:dyDescent="0.2">
      <c r="B27" s="17" t="s">
        <v>72</v>
      </c>
      <c r="C27" s="17" t="s">
        <v>14</v>
      </c>
      <c r="D27" s="17">
        <v>5</v>
      </c>
      <c r="E27" s="58" t="str">
        <f t="shared" si="0"/>
        <v>Tolyfluanid</v>
      </c>
      <c r="F27" s="72">
        <v>462</v>
      </c>
      <c r="G27" s="73">
        <v>4.0500000000000001E-2</v>
      </c>
      <c r="H27" s="73">
        <v>2.5899999999999999E-3</v>
      </c>
      <c r="I27" s="73">
        <v>2.0000000000000001E-4</v>
      </c>
      <c r="J27" s="73">
        <v>1.2799999999999999E-5</v>
      </c>
      <c r="K27" s="69" t="e">
        <f t="shared" si="1"/>
        <v>#DIV/0!</v>
      </c>
      <c r="L27" s="69" t="e">
        <f t="shared" si="2"/>
        <v>#DIV/0!</v>
      </c>
      <c r="M27" s="69" t="e">
        <f t="shared" si="3"/>
        <v>#DIV/0!</v>
      </c>
      <c r="N27" s="69" t="e">
        <f t="shared" si="4"/>
        <v>#DIV/0!</v>
      </c>
      <c r="O27" s="181"/>
      <c r="P27" s="181"/>
      <c r="Q27" s="181"/>
      <c r="R27" s="181"/>
      <c r="S27" s="96" t="e">
        <f t="shared" si="5"/>
        <v>#DIV/0!</v>
      </c>
      <c r="T27" s="96" t="e">
        <f t="shared" si="6"/>
        <v>#DIV/0!</v>
      </c>
      <c r="U27" s="96" t="e">
        <f t="shared" si="7"/>
        <v>#DIV/0!</v>
      </c>
      <c r="V27" s="96" t="e">
        <f t="shared" si="8"/>
        <v>#DIV/0!</v>
      </c>
    </row>
    <row r="28" spans="2:22" ht="14.25" x14ac:dyDescent="0.2">
      <c r="B28" s="17" t="s">
        <v>73</v>
      </c>
      <c r="C28" s="17" t="s">
        <v>14</v>
      </c>
      <c r="D28" s="17">
        <v>7</v>
      </c>
      <c r="E28" s="58" t="str">
        <f t="shared" si="0"/>
        <v>Tolyfluanid</v>
      </c>
      <c r="F28" s="72">
        <v>250</v>
      </c>
      <c r="G28" s="73">
        <v>4.4200000000000003E-2</v>
      </c>
      <c r="H28" s="73">
        <v>2.8300000000000001E-3</v>
      </c>
      <c r="I28" s="73">
        <v>1.37E-4</v>
      </c>
      <c r="J28" s="73">
        <v>8.7900000000000005E-6</v>
      </c>
      <c r="K28" s="69" t="e">
        <f t="shared" si="1"/>
        <v>#DIV/0!</v>
      </c>
      <c r="L28" s="69" t="e">
        <f t="shared" si="2"/>
        <v>#DIV/0!</v>
      </c>
      <c r="M28" s="69" t="e">
        <f t="shared" si="3"/>
        <v>#DIV/0!</v>
      </c>
      <c r="N28" s="69" t="e">
        <f t="shared" si="4"/>
        <v>#DIV/0!</v>
      </c>
      <c r="O28" s="181"/>
      <c r="P28" s="181"/>
      <c r="Q28" s="181"/>
      <c r="R28" s="181"/>
      <c r="S28" s="96" t="e">
        <f t="shared" si="5"/>
        <v>#DIV/0!</v>
      </c>
      <c r="T28" s="96" t="e">
        <f t="shared" si="6"/>
        <v>#DIV/0!</v>
      </c>
      <c r="U28" s="96" t="e">
        <f t="shared" si="7"/>
        <v>#DIV/0!</v>
      </c>
      <c r="V28" s="96" t="e">
        <f t="shared" si="8"/>
        <v>#DIV/0!</v>
      </c>
    </row>
    <row r="29" spans="2:22" ht="14.25" x14ac:dyDescent="0.2">
      <c r="B29" s="17" t="s">
        <v>21</v>
      </c>
      <c r="C29" s="17" t="s">
        <v>14</v>
      </c>
      <c r="D29" s="17">
        <v>8</v>
      </c>
      <c r="E29" s="58" t="str">
        <f t="shared" si="0"/>
        <v>Tolyfluanid</v>
      </c>
      <c r="F29" s="72">
        <v>150</v>
      </c>
      <c r="G29" s="73">
        <v>2.7699999999999999E-2</v>
      </c>
      <c r="H29" s="73">
        <v>1.7700000000000001E-3</v>
      </c>
      <c r="I29" s="73">
        <v>1.02E-4</v>
      </c>
      <c r="J29" s="73">
        <v>6.5300000000000002E-6</v>
      </c>
      <c r="K29" s="69" t="e">
        <f t="shared" si="1"/>
        <v>#DIV/0!</v>
      </c>
      <c r="L29" s="69" t="e">
        <f t="shared" si="2"/>
        <v>#DIV/0!</v>
      </c>
      <c r="M29" s="69" t="e">
        <f t="shared" si="3"/>
        <v>#DIV/0!</v>
      </c>
      <c r="N29" s="69" t="e">
        <f t="shared" si="4"/>
        <v>#DIV/0!</v>
      </c>
      <c r="O29" s="181"/>
      <c r="P29" s="181"/>
      <c r="Q29" s="181"/>
      <c r="R29" s="181"/>
      <c r="S29" s="96" t="e">
        <f t="shared" si="5"/>
        <v>#DIV/0!</v>
      </c>
      <c r="T29" s="96" t="e">
        <f t="shared" si="6"/>
        <v>#DIV/0!</v>
      </c>
      <c r="U29" s="96" t="e">
        <f t="shared" si="7"/>
        <v>#DIV/0!</v>
      </c>
      <c r="V29" s="96" t="e">
        <f t="shared" si="8"/>
        <v>#DIV/0!</v>
      </c>
    </row>
    <row r="30" spans="2:22" ht="14.25" x14ac:dyDescent="0.2">
      <c r="B30" s="17" t="s">
        <v>22</v>
      </c>
      <c r="C30" s="17" t="s">
        <v>14</v>
      </c>
      <c r="D30" s="17">
        <v>9</v>
      </c>
      <c r="E30" s="58" t="str">
        <f t="shared" si="0"/>
        <v>Tolyfluanid</v>
      </c>
      <c r="F30" s="72">
        <v>163</v>
      </c>
      <c r="G30" s="73">
        <v>0.20699999999999999</v>
      </c>
      <c r="H30" s="73">
        <v>1.32E-2</v>
      </c>
      <c r="I30" s="73">
        <v>3.8400000000000001E-4</v>
      </c>
      <c r="J30" s="73">
        <v>2.4499999999999999E-5</v>
      </c>
      <c r="K30" s="69" t="e">
        <f t="shared" si="1"/>
        <v>#DIV/0!</v>
      </c>
      <c r="L30" s="69" t="e">
        <f t="shared" si="2"/>
        <v>#DIV/0!</v>
      </c>
      <c r="M30" s="69" t="e">
        <f t="shared" si="3"/>
        <v>#DIV/0!</v>
      </c>
      <c r="N30" s="69" t="e">
        <f t="shared" si="4"/>
        <v>#DIV/0!</v>
      </c>
      <c r="O30" s="181"/>
      <c r="P30" s="181"/>
      <c r="Q30" s="181"/>
      <c r="R30" s="181"/>
      <c r="S30" s="96" t="e">
        <f t="shared" si="5"/>
        <v>#DIV/0!</v>
      </c>
      <c r="T30" s="96" t="e">
        <f t="shared" si="6"/>
        <v>#DIV/0!</v>
      </c>
      <c r="U30" s="96" t="e">
        <f t="shared" si="7"/>
        <v>#DIV/0!</v>
      </c>
      <c r="V30" s="96" t="e">
        <f t="shared" si="8"/>
        <v>#DIV/0!</v>
      </c>
    </row>
    <row r="31" spans="2:22" ht="14.25" x14ac:dyDescent="0.2">
      <c r="B31" s="17" t="s">
        <v>23</v>
      </c>
      <c r="C31" s="17" t="s">
        <v>15</v>
      </c>
      <c r="D31" s="17">
        <v>1</v>
      </c>
      <c r="E31" s="58" t="str">
        <f t="shared" si="0"/>
        <v>Tolyfluanid</v>
      </c>
      <c r="F31" s="72">
        <v>250</v>
      </c>
      <c r="G31" s="73">
        <v>2.6700000000000002E-2</v>
      </c>
      <c r="H31" s="73">
        <v>1.7099999999999999E-3</v>
      </c>
      <c r="I31" s="73">
        <v>1.12E-4</v>
      </c>
      <c r="J31" s="74">
        <v>7.1600000000000001E-6</v>
      </c>
      <c r="K31" s="69" t="e">
        <f t="shared" si="1"/>
        <v>#DIV/0!</v>
      </c>
      <c r="L31" s="69" t="e">
        <f t="shared" si="2"/>
        <v>#DIV/0!</v>
      </c>
      <c r="M31" s="69" t="e">
        <f t="shared" si="3"/>
        <v>#DIV/0!</v>
      </c>
      <c r="N31" s="69" t="e">
        <f t="shared" si="4"/>
        <v>#DIV/0!</v>
      </c>
      <c r="O31" s="181"/>
      <c r="P31" s="181"/>
      <c r="Q31" s="181"/>
      <c r="R31" s="181"/>
      <c r="S31" s="96" t="e">
        <f t="shared" si="5"/>
        <v>#DIV/0!</v>
      </c>
      <c r="T31" s="96" t="e">
        <f t="shared" si="6"/>
        <v>#DIV/0!</v>
      </c>
      <c r="U31" s="96" t="e">
        <f t="shared" si="7"/>
        <v>#DIV/0!</v>
      </c>
      <c r="V31" s="96" t="e">
        <f t="shared" si="8"/>
        <v>#DIV/0!</v>
      </c>
    </row>
    <row r="32" spans="2:22" ht="14.25" x14ac:dyDescent="0.2">
      <c r="B32" s="17" t="s">
        <v>24</v>
      </c>
      <c r="C32" s="17" t="s">
        <v>15</v>
      </c>
      <c r="D32" s="17">
        <v>2</v>
      </c>
      <c r="E32" s="58" t="str">
        <f t="shared" si="0"/>
        <v>Tolyfluanid</v>
      </c>
      <c r="F32" s="72">
        <v>250</v>
      </c>
      <c r="G32" s="73">
        <v>7.2400000000000006E-2</v>
      </c>
      <c r="H32" s="73">
        <v>4.6299999999999996E-3</v>
      </c>
      <c r="I32" s="73">
        <v>3.3300000000000002E-4</v>
      </c>
      <c r="J32" s="73">
        <v>2.1299999999999999E-5</v>
      </c>
      <c r="K32" s="69" t="e">
        <f t="shared" si="1"/>
        <v>#DIV/0!</v>
      </c>
      <c r="L32" s="69" t="e">
        <f t="shared" si="2"/>
        <v>#DIV/0!</v>
      </c>
      <c r="M32" s="69" t="e">
        <f t="shared" si="3"/>
        <v>#DIV/0!</v>
      </c>
      <c r="N32" s="69" t="e">
        <f t="shared" si="4"/>
        <v>#DIV/0!</v>
      </c>
      <c r="O32" s="181"/>
      <c r="P32" s="181"/>
      <c r="Q32" s="181"/>
      <c r="R32" s="181"/>
      <c r="S32" s="96" t="e">
        <f t="shared" si="5"/>
        <v>#DIV/0!</v>
      </c>
      <c r="T32" s="96" t="e">
        <f t="shared" si="6"/>
        <v>#DIV/0!</v>
      </c>
      <c r="U32" s="96" t="e">
        <f t="shared" si="7"/>
        <v>#DIV/0!</v>
      </c>
      <c r="V32" s="96" t="e">
        <f t="shared" si="8"/>
        <v>#DIV/0!</v>
      </c>
    </row>
    <row r="33" spans="2:22" ht="14.25" x14ac:dyDescent="0.2">
      <c r="B33" s="17" t="s">
        <v>25</v>
      </c>
      <c r="C33" s="17" t="s">
        <v>16</v>
      </c>
      <c r="D33" s="17">
        <v>3</v>
      </c>
      <c r="E33" s="58" t="str">
        <f t="shared" si="0"/>
        <v>Tolyfluanid</v>
      </c>
      <c r="F33" s="72">
        <v>120</v>
      </c>
      <c r="G33" s="73">
        <v>2.07E-2</v>
      </c>
      <c r="H33" s="73">
        <v>1.32E-3</v>
      </c>
      <c r="I33" s="73">
        <v>5.9199999999999997E-4</v>
      </c>
      <c r="J33" s="73">
        <v>3.79E-5</v>
      </c>
      <c r="K33" s="69" t="e">
        <f t="shared" si="1"/>
        <v>#DIV/0!</v>
      </c>
      <c r="L33" s="69" t="e">
        <f t="shared" si="2"/>
        <v>#DIV/0!</v>
      </c>
      <c r="M33" s="69" t="e">
        <f t="shared" si="3"/>
        <v>#DIV/0!</v>
      </c>
      <c r="N33" s="69" t="e">
        <f t="shared" si="4"/>
        <v>#DIV/0!</v>
      </c>
      <c r="O33" s="181"/>
      <c r="P33" s="181"/>
      <c r="Q33" s="181"/>
      <c r="R33" s="181"/>
      <c r="S33" s="96" t="e">
        <f t="shared" si="5"/>
        <v>#DIV/0!</v>
      </c>
      <c r="T33" s="96" t="e">
        <f t="shared" si="6"/>
        <v>#DIV/0!</v>
      </c>
      <c r="U33" s="96" t="e">
        <f t="shared" si="7"/>
        <v>#DIV/0!</v>
      </c>
      <c r="V33" s="96" t="e">
        <f t="shared" si="8"/>
        <v>#DIV/0!</v>
      </c>
    </row>
    <row r="34" spans="2:22" ht="14.25" x14ac:dyDescent="0.2">
      <c r="B34" s="17" t="s">
        <v>26</v>
      </c>
      <c r="C34" s="17" t="s">
        <v>16</v>
      </c>
      <c r="D34" s="17">
        <v>1</v>
      </c>
      <c r="E34" s="58" t="str">
        <f t="shared" si="0"/>
        <v>Tolyfluanid</v>
      </c>
      <c r="F34" s="72">
        <v>800</v>
      </c>
      <c r="G34" s="73">
        <v>1.5299999999999999E-2</v>
      </c>
      <c r="H34" s="73">
        <v>9.810000000000001E-4</v>
      </c>
      <c r="I34" s="73">
        <v>7.9400000000000006E-5</v>
      </c>
      <c r="J34" s="73">
        <v>5.0799999999999996E-6</v>
      </c>
      <c r="K34" s="69" t="e">
        <f t="shared" si="1"/>
        <v>#DIV/0!</v>
      </c>
      <c r="L34" s="69" t="e">
        <f t="shared" si="2"/>
        <v>#DIV/0!</v>
      </c>
      <c r="M34" s="69" t="e">
        <f t="shared" si="3"/>
        <v>#DIV/0!</v>
      </c>
      <c r="N34" s="69" t="e">
        <f t="shared" si="4"/>
        <v>#DIV/0!</v>
      </c>
      <c r="O34" s="181"/>
      <c r="P34" s="181"/>
      <c r="Q34" s="181"/>
      <c r="R34" s="181"/>
      <c r="S34" s="96" t="e">
        <f t="shared" si="5"/>
        <v>#DIV/0!</v>
      </c>
      <c r="T34" s="96" t="e">
        <f t="shared" si="6"/>
        <v>#DIV/0!</v>
      </c>
      <c r="U34" s="96" t="e">
        <f t="shared" si="7"/>
        <v>#DIV/0!</v>
      </c>
      <c r="V34" s="96" t="e">
        <f t="shared" si="8"/>
        <v>#DIV/0!</v>
      </c>
    </row>
    <row r="35" spans="2:22" ht="14.25" x14ac:dyDescent="0.2">
      <c r="B35" s="17" t="s">
        <v>27</v>
      </c>
      <c r="C35" s="17" t="s">
        <v>16</v>
      </c>
      <c r="D35" s="17">
        <v>2</v>
      </c>
      <c r="E35" s="58" t="str">
        <f t="shared" si="0"/>
        <v>Tolyfluanid</v>
      </c>
      <c r="F35" s="72">
        <v>350</v>
      </c>
      <c r="G35" s="73">
        <v>3.4700000000000002E-2</v>
      </c>
      <c r="H35" s="73">
        <v>2.2200000000000002E-3</v>
      </c>
      <c r="I35" s="73">
        <v>2.24E-4</v>
      </c>
      <c r="J35" s="73">
        <v>1.4399999999999999E-5</v>
      </c>
      <c r="K35" s="69" t="e">
        <f t="shared" si="1"/>
        <v>#DIV/0!</v>
      </c>
      <c r="L35" s="69" t="e">
        <f t="shared" si="2"/>
        <v>#DIV/0!</v>
      </c>
      <c r="M35" s="69" t="e">
        <f t="shared" si="3"/>
        <v>#DIV/0!</v>
      </c>
      <c r="N35" s="69" t="e">
        <f t="shared" si="4"/>
        <v>#DIV/0!</v>
      </c>
      <c r="O35" s="181"/>
      <c r="P35" s="181"/>
      <c r="Q35" s="181"/>
      <c r="R35" s="181"/>
      <c r="S35" s="96" t="e">
        <f t="shared" si="5"/>
        <v>#DIV/0!</v>
      </c>
      <c r="T35" s="96" t="e">
        <f t="shared" si="6"/>
        <v>#DIV/0!</v>
      </c>
      <c r="U35" s="96" t="e">
        <f t="shared" si="7"/>
        <v>#DIV/0!</v>
      </c>
      <c r="V35" s="96" t="e">
        <f t="shared" si="8"/>
        <v>#DIV/0!</v>
      </c>
    </row>
    <row r="36" spans="2:22" ht="14.25" x14ac:dyDescent="0.2">
      <c r="B36" s="17" t="s">
        <v>28</v>
      </c>
      <c r="C36" s="17" t="s">
        <v>16</v>
      </c>
      <c r="D36" s="17">
        <v>4</v>
      </c>
      <c r="E36" s="58" t="str">
        <f t="shared" si="0"/>
        <v>Tolyfluanid</v>
      </c>
      <c r="F36" s="72">
        <v>370</v>
      </c>
      <c r="G36" s="73">
        <v>0.126</v>
      </c>
      <c r="H36" s="73">
        <v>8.0700000000000008E-3</v>
      </c>
      <c r="I36" s="73">
        <v>6.6399999999999999E-4</v>
      </c>
      <c r="J36" s="73">
        <v>4.2500000000000003E-5</v>
      </c>
      <c r="K36" s="69" t="e">
        <f t="shared" si="1"/>
        <v>#DIV/0!</v>
      </c>
      <c r="L36" s="69" t="e">
        <f t="shared" si="2"/>
        <v>#DIV/0!</v>
      </c>
      <c r="M36" s="69" t="e">
        <f t="shared" si="3"/>
        <v>#DIV/0!</v>
      </c>
      <c r="N36" s="69" t="e">
        <f t="shared" si="4"/>
        <v>#DIV/0!</v>
      </c>
      <c r="O36" s="181"/>
      <c r="P36" s="181"/>
      <c r="Q36" s="181"/>
      <c r="R36" s="181"/>
      <c r="S36" s="96" t="e">
        <f t="shared" si="5"/>
        <v>#DIV/0!</v>
      </c>
      <c r="T36" s="96" t="e">
        <f t="shared" si="6"/>
        <v>#DIV/0!</v>
      </c>
      <c r="U36" s="96" t="e">
        <f t="shared" si="7"/>
        <v>#DIV/0!</v>
      </c>
      <c r="V36" s="96" t="e">
        <f t="shared" si="8"/>
        <v>#DIV/0!</v>
      </c>
    </row>
    <row r="37" spans="2:22" ht="14.25" x14ac:dyDescent="0.2">
      <c r="B37" s="17" t="s">
        <v>29</v>
      </c>
      <c r="C37" s="17" t="s">
        <v>16</v>
      </c>
      <c r="D37" s="17">
        <v>5</v>
      </c>
      <c r="E37" s="58" t="str">
        <f t="shared" si="0"/>
        <v>Tolyfluanid</v>
      </c>
      <c r="F37" s="72">
        <v>100</v>
      </c>
      <c r="G37" s="73">
        <v>0.61299999999999999</v>
      </c>
      <c r="H37" s="73">
        <v>3.9199999999999999E-2</v>
      </c>
      <c r="I37" s="73">
        <v>1.01E-3</v>
      </c>
      <c r="J37" s="73">
        <v>6.4700000000000001E-5</v>
      </c>
      <c r="K37" s="69" t="e">
        <f t="shared" si="1"/>
        <v>#DIV/0!</v>
      </c>
      <c r="L37" s="69" t="e">
        <f t="shared" si="2"/>
        <v>#DIV/0!</v>
      </c>
      <c r="M37" s="69" t="e">
        <f t="shared" si="3"/>
        <v>#DIV/0!</v>
      </c>
      <c r="N37" s="69" t="e">
        <f t="shared" si="4"/>
        <v>#DIV/0!</v>
      </c>
      <c r="O37" s="181"/>
      <c r="P37" s="181"/>
      <c r="Q37" s="181"/>
      <c r="R37" s="181"/>
      <c r="S37" s="96" t="e">
        <f t="shared" si="5"/>
        <v>#DIV/0!</v>
      </c>
      <c r="T37" s="96" t="e">
        <f t="shared" si="6"/>
        <v>#DIV/0!</v>
      </c>
      <c r="U37" s="96" t="e">
        <f t="shared" si="7"/>
        <v>#DIV/0!</v>
      </c>
      <c r="V37" s="96" t="e">
        <f t="shared" si="8"/>
        <v>#DIV/0!</v>
      </c>
    </row>
    <row r="38" spans="2:22" ht="14.25" x14ac:dyDescent="0.2">
      <c r="B38" s="17" t="s">
        <v>30</v>
      </c>
      <c r="C38" s="17" t="s">
        <v>15</v>
      </c>
      <c r="D38" s="17">
        <v>10</v>
      </c>
      <c r="E38" s="58" t="str">
        <f t="shared" si="0"/>
        <v>Tolyfluanid</v>
      </c>
      <c r="F38" s="72">
        <v>160</v>
      </c>
      <c r="G38" s="73">
        <v>8.0399999999999999E-2</v>
      </c>
      <c r="H38" s="73">
        <v>5.1399999999999996E-3</v>
      </c>
      <c r="I38" s="73">
        <v>2.3000000000000001E-4</v>
      </c>
      <c r="J38" s="73">
        <v>1.47E-5</v>
      </c>
      <c r="K38" s="69" t="e">
        <f t="shared" si="1"/>
        <v>#DIV/0!</v>
      </c>
      <c r="L38" s="69" t="e">
        <f t="shared" si="2"/>
        <v>#DIV/0!</v>
      </c>
      <c r="M38" s="69" t="e">
        <f t="shared" si="3"/>
        <v>#DIV/0!</v>
      </c>
      <c r="N38" s="69" t="e">
        <f t="shared" si="4"/>
        <v>#DIV/0!</v>
      </c>
      <c r="O38" s="181"/>
      <c r="P38" s="181"/>
      <c r="Q38" s="181"/>
      <c r="R38" s="181"/>
      <c r="S38" s="96" t="e">
        <f t="shared" si="5"/>
        <v>#DIV/0!</v>
      </c>
      <c r="T38" s="96" t="e">
        <f t="shared" si="6"/>
        <v>#DIV/0!</v>
      </c>
      <c r="U38" s="96" t="e">
        <f t="shared" si="7"/>
        <v>#DIV/0!</v>
      </c>
      <c r="V38" s="96" t="e">
        <f t="shared" si="8"/>
        <v>#DIV/0!</v>
      </c>
    </row>
    <row r="39" spans="2:22" ht="14.25" x14ac:dyDescent="0.2">
      <c r="B39" s="17" t="s">
        <v>32</v>
      </c>
      <c r="C39" s="17" t="s">
        <v>17</v>
      </c>
      <c r="D39" s="17">
        <v>1</v>
      </c>
      <c r="E39" s="58" t="str">
        <f t="shared" si="0"/>
        <v>Tolyfluanid</v>
      </c>
      <c r="F39" s="72">
        <v>100</v>
      </c>
      <c r="G39" s="73">
        <v>0.43099999999999999</v>
      </c>
      <c r="H39" s="73">
        <v>2.76E-2</v>
      </c>
      <c r="I39" s="73">
        <v>1.3500000000000001E-3</v>
      </c>
      <c r="J39" s="73">
        <v>8.6100000000000006E-5</v>
      </c>
      <c r="K39" s="69" t="e">
        <f t="shared" si="1"/>
        <v>#DIV/0!</v>
      </c>
      <c r="L39" s="69" t="e">
        <f t="shared" si="2"/>
        <v>#DIV/0!</v>
      </c>
      <c r="M39" s="69" t="e">
        <f t="shared" si="3"/>
        <v>#DIV/0!</v>
      </c>
      <c r="N39" s="69" t="e">
        <f t="shared" si="4"/>
        <v>#DIV/0!</v>
      </c>
      <c r="O39" s="181"/>
      <c r="P39" s="181"/>
      <c r="Q39" s="181"/>
      <c r="R39" s="181"/>
      <c r="S39" s="96" t="e">
        <f t="shared" si="5"/>
        <v>#DIV/0!</v>
      </c>
      <c r="T39" s="96" t="e">
        <f t="shared" si="6"/>
        <v>#DIV/0!</v>
      </c>
      <c r="U39" s="96" t="e">
        <f t="shared" si="7"/>
        <v>#DIV/0!</v>
      </c>
      <c r="V39" s="96" t="e">
        <f t="shared" si="8"/>
        <v>#DIV/0!</v>
      </c>
    </row>
    <row r="40" spans="2:22" ht="14.25" x14ac:dyDescent="0.2">
      <c r="B40" s="17" t="s">
        <v>31</v>
      </c>
      <c r="C40" s="17" t="s">
        <v>17</v>
      </c>
      <c r="D40" s="17">
        <v>2</v>
      </c>
      <c r="E40" s="58" t="str">
        <f t="shared" si="0"/>
        <v>Tolyfluanid</v>
      </c>
      <c r="F40" s="72">
        <v>180</v>
      </c>
      <c r="G40" s="73">
        <v>1.66E-2</v>
      </c>
      <c r="H40" s="73">
        <v>1.06E-3</v>
      </c>
      <c r="I40" s="73">
        <v>1.12E-4</v>
      </c>
      <c r="J40" s="73">
        <v>7.17E-6</v>
      </c>
      <c r="K40" s="69" t="e">
        <f t="shared" si="1"/>
        <v>#DIV/0!</v>
      </c>
      <c r="L40" s="69" t="e">
        <f t="shared" si="2"/>
        <v>#DIV/0!</v>
      </c>
      <c r="M40" s="69" t="e">
        <f t="shared" si="3"/>
        <v>#DIV/0!</v>
      </c>
      <c r="N40" s="69" t="e">
        <f t="shared" si="4"/>
        <v>#DIV/0!</v>
      </c>
      <c r="O40" s="181"/>
      <c r="P40" s="181"/>
      <c r="Q40" s="181"/>
      <c r="R40" s="181"/>
      <c r="S40" s="96" t="e">
        <f t="shared" si="5"/>
        <v>#DIV/0!</v>
      </c>
      <c r="T40" s="96" t="e">
        <f t="shared" si="6"/>
        <v>#DIV/0!</v>
      </c>
      <c r="U40" s="96" t="e">
        <f t="shared" si="7"/>
        <v>#DIV/0!</v>
      </c>
      <c r="V40" s="96" t="e">
        <f t="shared" si="8"/>
        <v>#DIV/0!</v>
      </c>
    </row>
    <row r="41" spans="2:22" ht="14.25" x14ac:dyDescent="0.2">
      <c r="B41" s="17" t="s">
        <v>33</v>
      </c>
      <c r="C41" s="17" t="s">
        <v>17</v>
      </c>
      <c r="D41" s="17">
        <v>3</v>
      </c>
      <c r="E41" s="58" t="str">
        <f t="shared" si="0"/>
        <v>Tolyfluanid</v>
      </c>
      <c r="F41" s="72">
        <v>225</v>
      </c>
      <c r="G41" s="73">
        <v>0.156</v>
      </c>
      <c r="H41" s="73">
        <v>9.9799999999999993E-3</v>
      </c>
      <c r="I41" s="73">
        <v>3.0400000000000002E-4</v>
      </c>
      <c r="J41" s="73">
        <v>1.9400000000000001E-5</v>
      </c>
      <c r="K41" s="69" t="e">
        <f t="shared" si="1"/>
        <v>#DIV/0!</v>
      </c>
      <c r="L41" s="69" t="e">
        <f t="shared" si="2"/>
        <v>#DIV/0!</v>
      </c>
      <c r="M41" s="69" t="e">
        <f t="shared" si="3"/>
        <v>#DIV/0!</v>
      </c>
      <c r="N41" s="69" t="e">
        <f t="shared" si="4"/>
        <v>#DIV/0!</v>
      </c>
      <c r="O41" s="181"/>
      <c r="P41" s="181"/>
      <c r="Q41" s="181"/>
      <c r="R41" s="181"/>
      <c r="S41" s="96" t="e">
        <f t="shared" si="5"/>
        <v>#DIV/0!</v>
      </c>
      <c r="T41" s="96" t="e">
        <f t="shared" si="6"/>
        <v>#DIV/0!</v>
      </c>
      <c r="U41" s="96" t="e">
        <f t="shared" si="7"/>
        <v>#DIV/0!</v>
      </c>
      <c r="V41" s="96" t="e">
        <f t="shared" si="8"/>
        <v>#DIV/0!</v>
      </c>
    </row>
    <row r="42" spans="2:22" ht="14.25" x14ac:dyDescent="0.2">
      <c r="B42" s="17" t="s">
        <v>34</v>
      </c>
      <c r="C42" s="17" t="s">
        <v>17</v>
      </c>
      <c r="D42" s="17">
        <v>4</v>
      </c>
      <c r="E42" s="58" t="str">
        <f t="shared" si="0"/>
        <v>Tolyfluanid</v>
      </c>
      <c r="F42" s="72">
        <v>200</v>
      </c>
      <c r="G42" s="73">
        <v>7.9500000000000001E-2</v>
      </c>
      <c r="H42" s="73">
        <v>5.0899999999999999E-3</v>
      </c>
      <c r="I42" s="73">
        <v>5.8399999999999999E-4</v>
      </c>
      <c r="J42" s="73">
        <v>3.7400000000000001E-5</v>
      </c>
      <c r="K42" s="69" t="e">
        <f t="shared" si="1"/>
        <v>#DIV/0!</v>
      </c>
      <c r="L42" s="69" t="e">
        <f t="shared" si="2"/>
        <v>#DIV/0!</v>
      </c>
      <c r="M42" s="69" t="e">
        <f t="shared" si="3"/>
        <v>#DIV/0!</v>
      </c>
      <c r="N42" s="69" t="e">
        <f t="shared" si="4"/>
        <v>#DIV/0!</v>
      </c>
      <c r="O42" s="181"/>
      <c r="P42" s="181"/>
      <c r="Q42" s="181"/>
      <c r="R42" s="181"/>
      <c r="S42" s="96" t="e">
        <f t="shared" si="5"/>
        <v>#DIV/0!</v>
      </c>
      <c r="T42" s="96" t="e">
        <f t="shared" si="6"/>
        <v>#DIV/0!</v>
      </c>
      <c r="U42" s="96" t="e">
        <f t="shared" si="7"/>
        <v>#DIV/0!</v>
      </c>
      <c r="V42" s="96" t="e">
        <f t="shared" si="8"/>
        <v>#DIV/0!</v>
      </c>
    </row>
    <row r="43" spans="2:22" ht="14.25" x14ac:dyDescent="0.2">
      <c r="B43" s="17" t="s">
        <v>35</v>
      </c>
      <c r="C43" s="17" t="s">
        <v>17</v>
      </c>
      <c r="D43" s="17">
        <v>5</v>
      </c>
      <c r="E43" s="58" t="str">
        <f t="shared" si="0"/>
        <v>Tolyfluanid</v>
      </c>
      <c r="F43" s="72">
        <v>1000</v>
      </c>
      <c r="G43" s="73">
        <v>5.21E-2</v>
      </c>
      <c r="H43" s="73">
        <v>3.3300000000000001E-3</v>
      </c>
      <c r="I43" s="73">
        <v>5.2099999999999998E-4</v>
      </c>
      <c r="J43" s="73">
        <v>3.3300000000000003E-5</v>
      </c>
      <c r="K43" s="69" t="e">
        <f t="shared" si="1"/>
        <v>#DIV/0!</v>
      </c>
      <c r="L43" s="69" t="e">
        <f t="shared" si="2"/>
        <v>#DIV/0!</v>
      </c>
      <c r="M43" s="69" t="e">
        <f t="shared" si="3"/>
        <v>#DIV/0!</v>
      </c>
      <c r="N43" s="69" t="e">
        <f t="shared" si="4"/>
        <v>#DIV/0!</v>
      </c>
      <c r="O43" s="181"/>
      <c r="P43" s="181"/>
      <c r="Q43" s="181"/>
      <c r="R43" s="181"/>
      <c r="S43" s="96" t="e">
        <f t="shared" si="5"/>
        <v>#DIV/0!</v>
      </c>
      <c r="T43" s="96" t="e">
        <f t="shared" si="6"/>
        <v>#DIV/0!</v>
      </c>
      <c r="U43" s="96" t="e">
        <f t="shared" si="7"/>
        <v>#DIV/0!</v>
      </c>
      <c r="V43" s="96" t="e">
        <f t="shared" si="8"/>
        <v>#DIV/0!</v>
      </c>
    </row>
    <row r="44" spans="2:22" ht="14.25" x14ac:dyDescent="0.2">
      <c r="B44" s="17" t="s">
        <v>36</v>
      </c>
      <c r="C44" s="17" t="s">
        <v>17</v>
      </c>
      <c r="D44" s="17">
        <v>6</v>
      </c>
      <c r="E44" s="58" t="str">
        <f t="shared" si="0"/>
        <v>Tolyfluanid</v>
      </c>
      <c r="F44" s="72">
        <v>300</v>
      </c>
      <c r="G44" s="73">
        <v>0.27500000000000002</v>
      </c>
      <c r="H44" s="73">
        <v>1.7600000000000001E-2</v>
      </c>
      <c r="I44" s="73">
        <v>8.8199999999999997E-4</v>
      </c>
      <c r="J44" s="73">
        <v>5.6400000000000002E-5</v>
      </c>
      <c r="K44" s="69" t="e">
        <f t="shared" si="1"/>
        <v>#DIV/0!</v>
      </c>
      <c r="L44" s="69" t="e">
        <f t="shared" si="2"/>
        <v>#DIV/0!</v>
      </c>
      <c r="M44" s="69" t="e">
        <f t="shared" si="3"/>
        <v>#DIV/0!</v>
      </c>
      <c r="N44" s="69" t="e">
        <f t="shared" si="4"/>
        <v>#DIV/0!</v>
      </c>
      <c r="O44" s="181"/>
      <c r="P44" s="181"/>
      <c r="Q44" s="181"/>
      <c r="R44" s="181"/>
      <c r="S44" s="96" t="e">
        <f t="shared" si="5"/>
        <v>#DIV/0!</v>
      </c>
      <c r="T44" s="96" t="e">
        <f t="shared" si="6"/>
        <v>#DIV/0!</v>
      </c>
      <c r="U44" s="96" t="e">
        <f t="shared" si="7"/>
        <v>#DIV/0!</v>
      </c>
      <c r="V44" s="96" t="e">
        <f t="shared" si="8"/>
        <v>#DIV/0!</v>
      </c>
    </row>
    <row r="45" spans="2:22" ht="14.25" x14ac:dyDescent="0.2">
      <c r="B45" s="17" t="s">
        <v>37</v>
      </c>
      <c r="C45" s="17" t="s">
        <v>17</v>
      </c>
      <c r="D45" s="17">
        <v>7</v>
      </c>
      <c r="E45" s="58" t="str">
        <f t="shared" si="0"/>
        <v>Tolyfluanid</v>
      </c>
      <c r="F45" s="72">
        <v>350</v>
      </c>
      <c r="G45" s="73">
        <v>0.14299999999999999</v>
      </c>
      <c r="H45" s="73">
        <v>9.1699999999999993E-3</v>
      </c>
      <c r="I45" s="73">
        <v>4.6799999999999999E-4</v>
      </c>
      <c r="J45" s="73">
        <v>3.0000000000000001E-5</v>
      </c>
      <c r="K45" s="69" t="e">
        <f t="shared" si="1"/>
        <v>#DIV/0!</v>
      </c>
      <c r="L45" s="69" t="e">
        <f t="shared" si="2"/>
        <v>#DIV/0!</v>
      </c>
      <c r="M45" s="69" t="e">
        <f t="shared" si="3"/>
        <v>#DIV/0!</v>
      </c>
      <c r="N45" s="69" t="e">
        <f t="shared" si="4"/>
        <v>#DIV/0!</v>
      </c>
      <c r="O45" s="181"/>
      <c r="P45" s="181"/>
      <c r="Q45" s="181"/>
      <c r="R45" s="181"/>
      <c r="S45" s="96" t="e">
        <f t="shared" si="5"/>
        <v>#DIV/0!</v>
      </c>
      <c r="T45" s="96" t="e">
        <f t="shared" si="6"/>
        <v>#DIV/0!</v>
      </c>
      <c r="U45" s="96" t="e">
        <f t="shared" si="7"/>
        <v>#DIV/0!</v>
      </c>
      <c r="V45" s="96" t="e">
        <f t="shared" si="8"/>
        <v>#DIV/0!</v>
      </c>
    </row>
    <row r="46" spans="2:22" ht="14.25" x14ac:dyDescent="0.2">
      <c r="B46" s="17" t="s">
        <v>38</v>
      </c>
      <c r="C46" s="17" t="s">
        <v>17</v>
      </c>
      <c r="D46" s="17">
        <v>8</v>
      </c>
      <c r="E46" s="58" t="str">
        <f t="shared" si="0"/>
        <v>Tolyfluanid</v>
      </c>
      <c r="F46" s="72">
        <v>900</v>
      </c>
      <c r="G46" s="73">
        <v>5.7200000000000001E-2</v>
      </c>
      <c r="H46" s="73">
        <v>3.6600000000000001E-3</v>
      </c>
      <c r="I46" s="73">
        <v>4.6200000000000001E-4</v>
      </c>
      <c r="J46" s="73">
        <v>2.9600000000000001E-5</v>
      </c>
      <c r="K46" s="69" t="e">
        <f t="shared" si="1"/>
        <v>#DIV/0!</v>
      </c>
      <c r="L46" s="69" t="e">
        <f t="shared" si="2"/>
        <v>#DIV/0!</v>
      </c>
      <c r="M46" s="69" t="e">
        <f t="shared" si="3"/>
        <v>#DIV/0!</v>
      </c>
      <c r="N46" s="69" t="e">
        <f t="shared" si="4"/>
        <v>#DIV/0!</v>
      </c>
      <c r="O46" s="181"/>
      <c r="P46" s="181"/>
      <c r="Q46" s="181"/>
      <c r="R46" s="181"/>
      <c r="S46" s="96" t="e">
        <f t="shared" si="5"/>
        <v>#DIV/0!</v>
      </c>
      <c r="T46" s="96" t="e">
        <f t="shared" si="6"/>
        <v>#DIV/0!</v>
      </c>
      <c r="U46" s="96" t="e">
        <f t="shared" si="7"/>
        <v>#DIV/0!</v>
      </c>
      <c r="V46" s="96" t="e">
        <f t="shared" si="8"/>
        <v>#DIV/0!</v>
      </c>
    </row>
    <row r="47" spans="2:22" ht="14.25" x14ac:dyDescent="0.2">
      <c r="B47" s="17" t="s">
        <v>39</v>
      </c>
      <c r="C47" s="17" t="s">
        <v>18</v>
      </c>
      <c r="D47" s="17">
        <v>5</v>
      </c>
      <c r="E47" s="58" t="str">
        <f t="shared" si="0"/>
        <v>Tolyfluanid</v>
      </c>
      <c r="F47" s="72">
        <v>53</v>
      </c>
      <c r="G47" s="73">
        <v>0.22700000000000001</v>
      </c>
      <c r="H47" s="73">
        <v>1.4500000000000001E-2</v>
      </c>
      <c r="I47" s="73">
        <v>1.47E-3</v>
      </c>
      <c r="J47" s="73">
        <v>9.3800000000000003E-5</v>
      </c>
      <c r="K47" s="69" t="e">
        <f t="shared" si="1"/>
        <v>#DIV/0!</v>
      </c>
      <c r="L47" s="69" t="e">
        <f t="shared" si="2"/>
        <v>#DIV/0!</v>
      </c>
      <c r="M47" s="69" t="e">
        <f t="shared" si="3"/>
        <v>#DIV/0!</v>
      </c>
      <c r="N47" s="69" t="e">
        <f t="shared" si="4"/>
        <v>#DIV/0!</v>
      </c>
      <c r="O47" s="181"/>
      <c r="P47" s="181"/>
      <c r="Q47" s="181"/>
      <c r="R47" s="181"/>
      <c r="S47" s="96" t="e">
        <f t="shared" si="5"/>
        <v>#DIV/0!</v>
      </c>
      <c r="T47" s="96" t="e">
        <f t="shared" si="6"/>
        <v>#DIV/0!</v>
      </c>
      <c r="U47" s="96" t="e">
        <f t="shared" si="7"/>
        <v>#DIV/0!</v>
      </c>
      <c r="V47" s="96" t="e">
        <f t="shared" si="8"/>
        <v>#DIV/0!</v>
      </c>
    </row>
    <row r="48" spans="2:22" ht="14.25" x14ac:dyDescent="0.2">
      <c r="B48" s="17" t="s">
        <v>40</v>
      </c>
      <c r="C48" s="17" t="s">
        <v>18</v>
      </c>
      <c r="D48" s="17">
        <v>8</v>
      </c>
      <c r="E48" s="58" t="str">
        <f t="shared" si="0"/>
        <v>Tolyfluanid</v>
      </c>
      <c r="F48" s="72">
        <v>148</v>
      </c>
      <c r="G48" s="73">
        <v>0.125</v>
      </c>
      <c r="H48" s="73">
        <v>7.9699999999999997E-3</v>
      </c>
      <c r="I48" s="73">
        <v>5.13E-4</v>
      </c>
      <c r="J48" s="73">
        <v>3.2799999999999998E-5</v>
      </c>
      <c r="K48" s="69" t="e">
        <f t="shared" si="1"/>
        <v>#DIV/0!</v>
      </c>
      <c r="L48" s="69" t="e">
        <f t="shared" si="2"/>
        <v>#DIV/0!</v>
      </c>
      <c r="M48" s="69" t="e">
        <f t="shared" si="3"/>
        <v>#DIV/0!</v>
      </c>
      <c r="N48" s="69" t="e">
        <f t="shared" si="4"/>
        <v>#DIV/0!</v>
      </c>
      <c r="O48" s="181"/>
      <c r="P48" s="181"/>
      <c r="Q48" s="181"/>
      <c r="R48" s="181"/>
      <c r="S48" s="96" t="e">
        <f t="shared" si="5"/>
        <v>#DIV/0!</v>
      </c>
      <c r="T48" s="96" t="e">
        <f t="shared" si="6"/>
        <v>#DIV/0!</v>
      </c>
      <c r="U48" s="96" t="e">
        <f t="shared" si="7"/>
        <v>#DIV/0!</v>
      </c>
      <c r="V48" s="96" t="e">
        <f t="shared" si="8"/>
        <v>#DIV/0!</v>
      </c>
    </row>
    <row r="49" spans="2:22" ht="14.25" x14ac:dyDescent="0.2">
      <c r="B49" s="17" t="s">
        <v>41</v>
      </c>
      <c r="C49" s="17" t="s">
        <v>15</v>
      </c>
      <c r="D49" s="17">
        <v>4</v>
      </c>
      <c r="E49" s="58" t="str">
        <f t="shared" si="0"/>
        <v>Tolyfluanid</v>
      </c>
      <c r="F49" s="72">
        <v>315</v>
      </c>
      <c r="G49" s="73">
        <v>2.3099999999999999E-2</v>
      </c>
      <c r="H49" s="73">
        <v>1.48E-3</v>
      </c>
      <c r="I49" s="73">
        <v>2.2100000000000001E-4</v>
      </c>
      <c r="J49" s="73">
        <v>1.4100000000000001E-5</v>
      </c>
      <c r="K49" s="69" t="e">
        <f t="shared" si="1"/>
        <v>#DIV/0!</v>
      </c>
      <c r="L49" s="69" t="e">
        <f t="shared" si="2"/>
        <v>#DIV/0!</v>
      </c>
      <c r="M49" s="69" t="e">
        <f t="shared" si="3"/>
        <v>#DIV/0!</v>
      </c>
      <c r="N49" s="69" t="e">
        <f t="shared" si="4"/>
        <v>#DIV/0!</v>
      </c>
      <c r="O49" s="181"/>
      <c r="P49" s="181"/>
      <c r="Q49" s="181"/>
      <c r="R49" s="181"/>
      <c r="S49" s="96" t="e">
        <f t="shared" si="5"/>
        <v>#DIV/0!</v>
      </c>
      <c r="T49" s="96" t="e">
        <f t="shared" si="6"/>
        <v>#DIV/0!</v>
      </c>
      <c r="U49" s="96" t="e">
        <f t="shared" si="7"/>
        <v>#DIV/0!</v>
      </c>
      <c r="V49" s="96" t="e">
        <f t="shared" si="8"/>
        <v>#DIV/0!</v>
      </c>
    </row>
    <row r="50" spans="2:22" ht="14.25" x14ac:dyDescent="0.2">
      <c r="B50" s="17" t="s">
        <v>42</v>
      </c>
      <c r="C50" s="17" t="s">
        <v>15</v>
      </c>
      <c r="D50" s="17">
        <v>5</v>
      </c>
      <c r="E50" s="58" t="str">
        <f t="shared" si="0"/>
        <v>Tolyfluanid</v>
      </c>
      <c r="F50" s="72">
        <v>300</v>
      </c>
      <c r="G50" s="73">
        <v>9.4200000000000006E-2</v>
      </c>
      <c r="H50" s="73">
        <v>6.0200000000000002E-3</v>
      </c>
      <c r="I50" s="73">
        <v>4.2299999999999998E-4</v>
      </c>
      <c r="J50" s="73">
        <v>2.7100000000000001E-5</v>
      </c>
      <c r="K50" s="69" t="e">
        <f t="shared" si="1"/>
        <v>#DIV/0!</v>
      </c>
      <c r="L50" s="69" t="e">
        <f t="shared" si="2"/>
        <v>#DIV/0!</v>
      </c>
      <c r="M50" s="69" t="e">
        <f t="shared" si="3"/>
        <v>#DIV/0!</v>
      </c>
      <c r="N50" s="69" t="e">
        <f t="shared" si="4"/>
        <v>#DIV/0!</v>
      </c>
      <c r="O50" s="181"/>
      <c r="P50" s="181"/>
      <c r="Q50" s="181"/>
      <c r="R50" s="181"/>
      <c r="S50" s="96" t="e">
        <f t="shared" si="5"/>
        <v>#DIV/0!</v>
      </c>
      <c r="T50" s="96" t="e">
        <f t="shared" si="6"/>
        <v>#DIV/0!</v>
      </c>
      <c r="U50" s="96" t="e">
        <f t="shared" si="7"/>
        <v>#DIV/0!</v>
      </c>
      <c r="V50" s="96" t="e">
        <f t="shared" si="8"/>
        <v>#DIV/0!</v>
      </c>
    </row>
    <row r="51" spans="2:22" ht="14.25" x14ac:dyDescent="0.2">
      <c r="B51" s="17" t="s">
        <v>43</v>
      </c>
      <c r="C51" s="17" t="s">
        <v>15</v>
      </c>
      <c r="D51" s="17">
        <v>6</v>
      </c>
      <c r="E51" s="58" t="str">
        <f t="shared" si="0"/>
        <v>Tolyfluanid</v>
      </c>
      <c r="F51" s="72">
        <v>100</v>
      </c>
      <c r="G51" s="73">
        <v>0.624</v>
      </c>
      <c r="H51" s="73">
        <v>3.9899999999999998E-2</v>
      </c>
      <c r="I51" s="73">
        <v>9.0499999999999999E-4</v>
      </c>
      <c r="J51" s="73">
        <v>5.7899999999999998E-5</v>
      </c>
      <c r="K51" s="69" t="e">
        <f t="shared" si="1"/>
        <v>#DIV/0!</v>
      </c>
      <c r="L51" s="69" t="e">
        <f t="shared" si="2"/>
        <v>#DIV/0!</v>
      </c>
      <c r="M51" s="69" t="e">
        <f t="shared" si="3"/>
        <v>#DIV/0!</v>
      </c>
      <c r="N51" s="69" t="e">
        <f t="shared" si="4"/>
        <v>#DIV/0!</v>
      </c>
      <c r="O51" s="181"/>
      <c r="P51" s="181"/>
      <c r="Q51" s="181"/>
      <c r="R51" s="181"/>
      <c r="S51" s="96" t="e">
        <f t="shared" si="5"/>
        <v>#DIV/0!</v>
      </c>
      <c r="T51" s="96" t="e">
        <f t="shared" si="6"/>
        <v>#DIV/0!</v>
      </c>
      <c r="U51" s="96" t="e">
        <f t="shared" si="7"/>
        <v>#DIV/0!</v>
      </c>
      <c r="V51" s="96" t="e">
        <f t="shared" si="8"/>
        <v>#DIV/0!</v>
      </c>
    </row>
    <row r="52" spans="2:22" ht="14.25" x14ac:dyDescent="0.2">
      <c r="B52" s="17" t="s">
        <v>44</v>
      </c>
      <c r="C52" s="17" t="s">
        <v>15</v>
      </c>
      <c r="D52" s="17">
        <v>7</v>
      </c>
      <c r="E52" s="58" t="str">
        <f t="shared" si="0"/>
        <v>Tolyfluanid</v>
      </c>
      <c r="F52" s="72">
        <v>114</v>
      </c>
      <c r="G52" s="73">
        <v>0.12</v>
      </c>
      <c r="H52" s="73">
        <v>7.6499999999999997E-3</v>
      </c>
      <c r="I52" s="73">
        <v>6.5200000000000002E-4</v>
      </c>
      <c r="J52" s="73">
        <v>4.1699999999999997E-5</v>
      </c>
      <c r="K52" s="69" t="e">
        <f t="shared" si="1"/>
        <v>#DIV/0!</v>
      </c>
      <c r="L52" s="69" t="e">
        <f t="shared" si="2"/>
        <v>#DIV/0!</v>
      </c>
      <c r="M52" s="69" t="e">
        <f t="shared" si="3"/>
        <v>#DIV/0!</v>
      </c>
      <c r="N52" s="69" t="e">
        <f t="shared" si="4"/>
        <v>#DIV/0!</v>
      </c>
      <c r="O52" s="181"/>
      <c r="P52" s="181"/>
      <c r="Q52" s="181"/>
      <c r="R52" s="181"/>
      <c r="S52" s="96" t="e">
        <f t="shared" si="5"/>
        <v>#DIV/0!</v>
      </c>
      <c r="T52" s="96" t="e">
        <f t="shared" si="6"/>
        <v>#DIV/0!</v>
      </c>
      <c r="U52" s="96" t="e">
        <f t="shared" si="7"/>
        <v>#DIV/0!</v>
      </c>
      <c r="V52" s="96" t="e">
        <f t="shared" si="8"/>
        <v>#DIV/0!</v>
      </c>
    </row>
    <row r="53" spans="2:22" ht="14.25" x14ac:dyDescent="0.2">
      <c r="B53" s="17" t="s">
        <v>45</v>
      </c>
      <c r="C53" s="17" t="s">
        <v>15</v>
      </c>
      <c r="D53" s="17">
        <v>8</v>
      </c>
      <c r="E53" s="58" t="str">
        <f t="shared" si="0"/>
        <v>Tolyfluanid</v>
      </c>
      <c r="F53" s="72">
        <v>100</v>
      </c>
      <c r="G53" s="73">
        <v>3.9E-2</v>
      </c>
      <c r="H53" s="73">
        <v>2.49E-3</v>
      </c>
      <c r="I53" s="73">
        <v>1.9599999999999999E-4</v>
      </c>
      <c r="J53" s="73">
        <v>1.2500000000000001E-5</v>
      </c>
      <c r="K53" s="69" t="e">
        <f t="shared" si="1"/>
        <v>#DIV/0!</v>
      </c>
      <c r="L53" s="69" t="e">
        <f t="shared" si="2"/>
        <v>#DIV/0!</v>
      </c>
      <c r="M53" s="69" t="e">
        <f t="shared" si="3"/>
        <v>#DIV/0!</v>
      </c>
      <c r="N53" s="69" t="e">
        <f t="shared" si="4"/>
        <v>#DIV/0!</v>
      </c>
      <c r="O53" s="181"/>
      <c r="P53" s="181"/>
      <c r="Q53" s="181"/>
      <c r="R53" s="181"/>
      <c r="S53" s="96" t="e">
        <f t="shared" si="5"/>
        <v>#DIV/0!</v>
      </c>
      <c r="T53" s="96" t="e">
        <f t="shared" si="6"/>
        <v>#DIV/0!</v>
      </c>
      <c r="U53" s="96" t="e">
        <f t="shared" si="7"/>
        <v>#DIV/0!</v>
      </c>
      <c r="V53" s="96" t="e">
        <f t="shared" si="8"/>
        <v>#DIV/0!</v>
      </c>
    </row>
    <row r="54" spans="2:22" ht="14.25" x14ac:dyDescent="0.2">
      <c r="B54" s="17" t="s">
        <v>46</v>
      </c>
      <c r="C54" s="17" t="s">
        <v>15</v>
      </c>
      <c r="D54" s="17">
        <v>9</v>
      </c>
      <c r="E54" s="58" t="str">
        <f t="shared" si="0"/>
        <v>Tolyfluanid</v>
      </c>
      <c r="F54" s="72">
        <v>250</v>
      </c>
      <c r="G54" s="73">
        <v>0.23300000000000001</v>
      </c>
      <c r="H54" s="73">
        <v>1.49E-2</v>
      </c>
      <c r="I54" s="73">
        <v>9.5399999999999999E-4</v>
      </c>
      <c r="J54" s="73">
        <v>6.0999999999999999E-5</v>
      </c>
      <c r="K54" s="69" t="e">
        <f t="shared" si="1"/>
        <v>#DIV/0!</v>
      </c>
      <c r="L54" s="69" t="e">
        <f t="shared" si="2"/>
        <v>#DIV/0!</v>
      </c>
      <c r="M54" s="69" t="e">
        <f t="shared" si="3"/>
        <v>#DIV/0!</v>
      </c>
      <c r="N54" s="69" t="e">
        <f t="shared" si="4"/>
        <v>#DIV/0!</v>
      </c>
      <c r="O54" s="181"/>
      <c r="P54" s="181"/>
      <c r="Q54" s="181"/>
      <c r="R54" s="181"/>
      <c r="S54" s="96" t="e">
        <f t="shared" si="5"/>
        <v>#DIV/0!</v>
      </c>
      <c r="T54" s="96" t="e">
        <f t="shared" si="6"/>
        <v>#DIV/0!</v>
      </c>
      <c r="U54" s="96" t="e">
        <f t="shared" si="7"/>
        <v>#DIV/0!</v>
      </c>
      <c r="V54" s="96" t="e">
        <f t="shared" si="8"/>
        <v>#DIV/0!</v>
      </c>
    </row>
    <row r="55" spans="2:22" ht="14.25" x14ac:dyDescent="0.2">
      <c r="B55" s="17" t="s">
        <v>47</v>
      </c>
      <c r="C55" s="17" t="s">
        <v>19</v>
      </c>
      <c r="D55" s="17">
        <v>10</v>
      </c>
      <c r="E55" s="58" t="str">
        <f t="shared" si="0"/>
        <v>Tolyfluanid</v>
      </c>
      <c r="F55" s="72">
        <v>400</v>
      </c>
      <c r="G55" s="73">
        <v>5.3199999999999997E-2</v>
      </c>
      <c r="H55" s="73">
        <v>3.3999999999999998E-3</v>
      </c>
      <c r="I55" s="73">
        <v>2.8200000000000002E-4</v>
      </c>
      <c r="J55" s="73">
        <v>1.8E-5</v>
      </c>
      <c r="K55" s="69" t="e">
        <f t="shared" si="1"/>
        <v>#DIV/0!</v>
      </c>
      <c r="L55" s="69" t="e">
        <f t="shared" si="2"/>
        <v>#DIV/0!</v>
      </c>
      <c r="M55" s="69" t="e">
        <f t="shared" si="3"/>
        <v>#DIV/0!</v>
      </c>
      <c r="N55" s="69" t="e">
        <f t="shared" si="4"/>
        <v>#DIV/0!</v>
      </c>
      <c r="O55" s="181"/>
      <c r="P55" s="181"/>
      <c r="Q55" s="181"/>
      <c r="R55" s="181"/>
      <c r="S55" s="96" t="e">
        <f t="shared" si="5"/>
        <v>#DIV/0!</v>
      </c>
      <c r="T55" s="96" t="e">
        <f t="shared" si="6"/>
        <v>#DIV/0!</v>
      </c>
      <c r="U55" s="96" t="e">
        <f t="shared" si="7"/>
        <v>#DIV/0!</v>
      </c>
      <c r="V55" s="96" t="e">
        <f t="shared" si="8"/>
        <v>#DIV/0!</v>
      </c>
    </row>
    <row r="56" spans="2:22" ht="14.25" x14ac:dyDescent="0.2">
      <c r="B56" s="17" t="s">
        <v>48</v>
      </c>
      <c r="C56" s="17" t="s">
        <v>19</v>
      </c>
      <c r="D56" s="17">
        <v>4</v>
      </c>
      <c r="E56" s="58" t="str">
        <f t="shared" si="0"/>
        <v>Tolyfluanid</v>
      </c>
      <c r="F56" s="72">
        <v>170</v>
      </c>
      <c r="G56" s="73">
        <v>0.123</v>
      </c>
      <c r="H56" s="73">
        <v>7.8499999999999993E-3</v>
      </c>
      <c r="I56" s="73">
        <v>4.84E-4</v>
      </c>
      <c r="J56" s="73">
        <v>3.0899999999999999E-5</v>
      </c>
      <c r="K56" s="69" t="e">
        <f t="shared" si="1"/>
        <v>#DIV/0!</v>
      </c>
      <c r="L56" s="69" t="e">
        <f t="shared" si="2"/>
        <v>#DIV/0!</v>
      </c>
      <c r="M56" s="69" t="e">
        <f t="shared" si="3"/>
        <v>#DIV/0!</v>
      </c>
      <c r="N56" s="69" t="e">
        <f t="shared" si="4"/>
        <v>#DIV/0!</v>
      </c>
      <c r="O56" s="181"/>
      <c r="P56" s="181"/>
      <c r="Q56" s="181"/>
      <c r="R56" s="181"/>
      <c r="S56" s="96" t="e">
        <f t="shared" si="5"/>
        <v>#DIV/0!</v>
      </c>
      <c r="T56" s="96" t="e">
        <f t="shared" si="6"/>
        <v>#DIV/0!</v>
      </c>
      <c r="U56" s="96" t="e">
        <f t="shared" si="7"/>
        <v>#DIV/0!</v>
      </c>
      <c r="V56" s="96" t="e">
        <f t="shared" si="8"/>
        <v>#DIV/0!</v>
      </c>
    </row>
    <row r="57" spans="2:22" ht="14.25" x14ac:dyDescent="0.2">
      <c r="B57" s="17" t="s">
        <v>49</v>
      </c>
      <c r="C57" s="17" t="s">
        <v>19</v>
      </c>
      <c r="D57" s="17">
        <v>5</v>
      </c>
      <c r="E57" s="58" t="str">
        <f t="shared" si="0"/>
        <v>Tolyfluanid</v>
      </c>
      <c r="F57" s="72">
        <v>250</v>
      </c>
      <c r="G57" s="73">
        <v>0.37</v>
      </c>
      <c r="H57" s="73">
        <v>2.3699999999999999E-2</v>
      </c>
      <c r="I57" s="73">
        <v>6.5499999999999998E-4</v>
      </c>
      <c r="J57" s="73">
        <v>4.1900000000000002E-5</v>
      </c>
      <c r="K57" s="69" t="e">
        <f t="shared" si="1"/>
        <v>#DIV/0!</v>
      </c>
      <c r="L57" s="69" t="e">
        <f t="shared" si="2"/>
        <v>#DIV/0!</v>
      </c>
      <c r="M57" s="69" t="e">
        <f t="shared" si="3"/>
        <v>#DIV/0!</v>
      </c>
      <c r="N57" s="69" t="e">
        <f t="shared" si="4"/>
        <v>#DIV/0!</v>
      </c>
      <c r="O57" s="181"/>
      <c r="P57" s="181"/>
      <c r="Q57" s="181"/>
      <c r="R57" s="181"/>
      <c r="S57" s="96" t="e">
        <f t="shared" si="5"/>
        <v>#DIV/0!</v>
      </c>
      <c r="T57" s="96" t="e">
        <f t="shared" si="6"/>
        <v>#DIV/0!</v>
      </c>
      <c r="U57" s="96" t="e">
        <f t="shared" si="7"/>
        <v>#DIV/0!</v>
      </c>
      <c r="V57" s="96" t="e">
        <f t="shared" si="8"/>
        <v>#DIV/0!</v>
      </c>
    </row>
    <row r="58" spans="2:22" ht="14.25" x14ac:dyDescent="0.2">
      <c r="B58" s="17" t="s">
        <v>50</v>
      </c>
      <c r="C58" s="17" t="s">
        <v>19</v>
      </c>
      <c r="D58" s="17">
        <v>8</v>
      </c>
      <c r="E58" s="58" t="str">
        <f t="shared" si="0"/>
        <v>Tolyfluanid</v>
      </c>
      <c r="F58" s="72">
        <v>100</v>
      </c>
      <c r="G58" s="73">
        <v>0.184</v>
      </c>
      <c r="H58" s="73">
        <v>1.18E-2</v>
      </c>
      <c r="I58" s="73">
        <v>3.3599999999999998E-4</v>
      </c>
      <c r="J58" s="73">
        <v>2.1500000000000001E-5</v>
      </c>
      <c r="K58" s="69" t="e">
        <f t="shared" si="1"/>
        <v>#DIV/0!</v>
      </c>
      <c r="L58" s="69" t="e">
        <f t="shared" si="2"/>
        <v>#DIV/0!</v>
      </c>
      <c r="M58" s="69" t="e">
        <f t="shared" si="3"/>
        <v>#DIV/0!</v>
      </c>
      <c r="N58" s="69" t="e">
        <f t="shared" si="4"/>
        <v>#DIV/0!</v>
      </c>
      <c r="O58" s="181"/>
      <c r="P58" s="181"/>
      <c r="Q58" s="181"/>
      <c r="R58" s="181"/>
      <c r="S58" s="96" t="e">
        <f t="shared" si="5"/>
        <v>#DIV/0!</v>
      </c>
      <c r="T58" s="96" t="e">
        <f t="shared" si="6"/>
        <v>#DIV/0!</v>
      </c>
      <c r="U58" s="96" t="e">
        <f t="shared" si="7"/>
        <v>#DIV/0!</v>
      </c>
      <c r="V58" s="96" t="e">
        <f t="shared" si="8"/>
        <v>#DIV/0!</v>
      </c>
    </row>
    <row r="59" spans="2:22" ht="14.25" x14ac:dyDescent="0.2">
      <c r="B59" s="17" t="s">
        <v>51</v>
      </c>
      <c r="C59" s="17" t="s">
        <v>18</v>
      </c>
      <c r="D59" s="17">
        <v>4</v>
      </c>
      <c r="E59" s="58" t="str">
        <f t="shared" si="0"/>
        <v>Tolyfluanid</v>
      </c>
      <c r="F59" s="72">
        <v>1950</v>
      </c>
      <c r="G59" s="73">
        <v>1.2E-2</v>
      </c>
      <c r="H59" s="73">
        <v>7.6999999999999996E-4</v>
      </c>
      <c r="I59" s="73">
        <v>1.36E-4</v>
      </c>
      <c r="J59" s="73">
        <v>8.7099999999999996E-6</v>
      </c>
      <c r="K59" s="69" t="e">
        <f t="shared" si="1"/>
        <v>#DIV/0!</v>
      </c>
      <c r="L59" s="69" t="e">
        <f t="shared" si="2"/>
        <v>#DIV/0!</v>
      </c>
      <c r="M59" s="69" t="e">
        <f t="shared" si="3"/>
        <v>#DIV/0!</v>
      </c>
      <c r="N59" s="69" t="e">
        <f t="shared" si="4"/>
        <v>#DIV/0!</v>
      </c>
      <c r="O59" s="181"/>
      <c r="P59" s="181"/>
      <c r="Q59" s="181"/>
      <c r="R59" s="181"/>
      <c r="S59" s="96" t="e">
        <f t="shared" si="5"/>
        <v>#DIV/0!</v>
      </c>
      <c r="T59" s="96" t="e">
        <f t="shared" si="6"/>
        <v>#DIV/0!</v>
      </c>
      <c r="U59" s="96" t="e">
        <f t="shared" si="7"/>
        <v>#DIV/0!</v>
      </c>
      <c r="V59" s="96" t="e">
        <f t="shared" si="8"/>
        <v>#DIV/0!</v>
      </c>
    </row>
    <row r="60" spans="2:22" ht="14.25" x14ac:dyDescent="0.2">
      <c r="B60" s="17" t="s">
        <v>52</v>
      </c>
      <c r="C60" s="17" t="s">
        <v>19</v>
      </c>
      <c r="D60" s="17">
        <v>3</v>
      </c>
      <c r="E60" s="58" t="str">
        <f t="shared" si="0"/>
        <v>Tolyfluanid</v>
      </c>
      <c r="F60" s="72">
        <v>435</v>
      </c>
      <c r="G60" s="73">
        <v>7.3499999999999996E-2</v>
      </c>
      <c r="H60" s="73">
        <v>4.7000000000000002E-3</v>
      </c>
      <c r="I60" s="73">
        <v>8.5000000000000006E-5</v>
      </c>
      <c r="J60" s="73">
        <v>5.4399999999999996E-6</v>
      </c>
      <c r="K60" s="69" t="e">
        <f t="shared" si="1"/>
        <v>#DIV/0!</v>
      </c>
      <c r="L60" s="69" t="e">
        <f t="shared" si="2"/>
        <v>#DIV/0!</v>
      </c>
      <c r="M60" s="69" t="e">
        <f t="shared" si="3"/>
        <v>#DIV/0!</v>
      </c>
      <c r="N60" s="69" t="e">
        <f t="shared" si="4"/>
        <v>#DIV/0!</v>
      </c>
      <c r="O60" s="181"/>
      <c r="P60" s="181"/>
      <c r="Q60" s="181"/>
      <c r="R60" s="181"/>
      <c r="S60" s="96" t="e">
        <f t="shared" si="5"/>
        <v>#DIV/0!</v>
      </c>
      <c r="T60" s="96" t="e">
        <f t="shared" si="6"/>
        <v>#DIV/0!</v>
      </c>
      <c r="U60" s="96" t="e">
        <f t="shared" si="7"/>
        <v>#DIV/0!</v>
      </c>
      <c r="V60" s="96" t="e">
        <f t="shared" si="8"/>
        <v>#DIV/0!</v>
      </c>
    </row>
    <row r="61" spans="2:22" ht="14.25" x14ac:dyDescent="0.2">
      <c r="B61" s="17" t="s">
        <v>53</v>
      </c>
      <c r="C61" s="17" t="s">
        <v>19</v>
      </c>
      <c r="D61" s="17">
        <v>6</v>
      </c>
      <c r="E61" s="58" t="str">
        <f t="shared" si="0"/>
        <v>Tolyfluanid</v>
      </c>
      <c r="F61" s="72">
        <v>850</v>
      </c>
      <c r="G61" s="73">
        <v>0.13600000000000001</v>
      </c>
      <c r="H61" s="73">
        <v>8.7100000000000007E-3</v>
      </c>
      <c r="I61" s="73">
        <v>4.2200000000000001E-4</v>
      </c>
      <c r="J61" s="73">
        <v>2.6999999999999999E-5</v>
      </c>
      <c r="K61" s="69" t="e">
        <f t="shared" si="1"/>
        <v>#DIV/0!</v>
      </c>
      <c r="L61" s="69" t="e">
        <f t="shared" si="2"/>
        <v>#DIV/0!</v>
      </c>
      <c r="M61" s="69" t="e">
        <f t="shared" si="3"/>
        <v>#DIV/0!</v>
      </c>
      <c r="N61" s="69" t="e">
        <f t="shared" si="4"/>
        <v>#DIV/0!</v>
      </c>
      <c r="O61" s="181"/>
      <c r="P61" s="181"/>
      <c r="Q61" s="181"/>
      <c r="R61" s="181"/>
      <c r="S61" s="96" t="e">
        <f t="shared" si="5"/>
        <v>#DIV/0!</v>
      </c>
      <c r="T61" s="96" t="e">
        <f t="shared" si="6"/>
        <v>#DIV/0!</v>
      </c>
      <c r="U61" s="96" t="e">
        <f t="shared" si="7"/>
        <v>#DIV/0!</v>
      </c>
      <c r="V61" s="96" t="e">
        <f t="shared" si="8"/>
        <v>#DIV/0!</v>
      </c>
    </row>
    <row r="62" spans="2:22" ht="14.25" x14ac:dyDescent="0.2">
      <c r="B62" s="17" t="s">
        <v>54</v>
      </c>
      <c r="C62" s="17" t="s">
        <v>19</v>
      </c>
      <c r="D62" s="17">
        <v>1</v>
      </c>
      <c r="E62" s="58" t="str">
        <f t="shared" si="0"/>
        <v>Tolyfluanid</v>
      </c>
      <c r="F62" s="72">
        <v>670</v>
      </c>
      <c r="G62" s="73">
        <v>2.6800000000000001E-2</v>
      </c>
      <c r="H62" s="73">
        <v>1.72E-3</v>
      </c>
      <c r="I62" s="73">
        <v>2.2499999999999999E-4</v>
      </c>
      <c r="J62" s="73">
        <v>1.4399999999999999E-5</v>
      </c>
      <c r="K62" s="69" t="e">
        <f t="shared" si="1"/>
        <v>#DIV/0!</v>
      </c>
      <c r="L62" s="69" t="e">
        <f t="shared" si="2"/>
        <v>#DIV/0!</v>
      </c>
      <c r="M62" s="69" t="e">
        <f t="shared" si="3"/>
        <v>#DIV/0!</v>
      </c>
      <c r="N62" s="69" t="e">
        <f t="shared" si="4"/>
        <v>#DIV/0!</v>
      </c>
      <c r="O62" s="181"/>
      <c r="P62" s="181"/>
      <c r="Q62" s="181"/>
      <c r="R62" s="181"/>
      <c r="S62" s="96" t="e">
        <f t="shared" si="5"/>
        <v>#DIV/0!</v>
      </c>
      <c r="T62" s="96" t="e">
        <f t="shared" si="6"/>
        <v>#DIV/0!</v>
      </c>
      <c r="U62" s="96" t="e">
        <f t="shared" si="7"/>
        <v>#DIV/0!</v>
      </c>
      <c r="V62" s="96" t="e">
        <f t="shared" si="8"/>
        <v>#DIV/0!</v>
      </c>
    </row>
    <row r="63" spans="2:22" ht="14.25" x14ac:dyDescent="0.2">
      <c r="B63" s="17" t="s">
        <v>55</v>
      </c>
      <c r="C63" s="17" t="s">
        <v>19</v>
      </c>
      <c r="D63" s="17">
        <v>9</v>
      </c>
      <c r="E63" s="58" t="str">
        <f t="shared" si="0"/>
        <v>Tolyfluanid</v>
      </c>
      <c r="F63" s="72">
        <v>450</v>
      </c>
      <c r="G63" s="73">
        <v>9.6500000000000002E-2</v>
      </c>
      <c r="H63" s="73">
        <v>6.1700000000000001E-3</v>
      </c>
      <c r="I63" s="73">
        <v>5.6599999999999999E-4</v>
      </c>
      <c r="J63" s="73">
        <v>3.6199999999999999E-5</v>
      </c>
      <c r="K63" s="69" t="e">
        <f t="shared" si="1"/>
        <v>#DIV/0!</v>
      </c>
      <c r="L63" s="69" t="e">
        <f t="shared" si="2"/>
        <v>#DIV/0!</v>
      </c>
      <c r="M63" s="69" t="e">
        <f t="shared" si="3"/>
        <v>#DIV/0!</v>
      </c>
      <c r="N63" s="69" t="e">
        <f t="shared" si="4"/>
        <v>#DIV/0!</v>
      </c>
      <c r="O63" s="181"/>
      <c r="P63" s="181"/>
      <c r="Q63" s="181"/>
      <c r="R63" s="181"/>
      <c r="S63" s="96" t="e">
        <f t="shared" si="5"/>
        <v>#DIV/0!</v>
      </c>
      <c r="T63" s="96" t="e">
        <f t="shared" si="6"/>
        <v>#DIV/0!</v>
      </c>
      <c r="U63" s="96" t="e">
        <f t="shared" si="7"/>
        <v>#DIV/0!</v>
      </c>
      <c r="V63" s="96" t="e">
        <f t="shared" si="8"/>
        <v>#DIV/0!</v>
      </c>
    </row>
    <row r="64" spans="2:22" ht="14.25" x14ac:dyDescent="0.2">
      <c r="B64" s="17" t="s">
        <v>56</v>
      </c>
      <c r="C64" s="17" t="s">
        <v>20</v>
      </c>
      <c r="D64" s="17">
        <v>1</v>
      </c>
      <c r="E64" s="58" t="str">
        <f t="shared" si="0"/>
        <v>Tolyfluanid</v>
      </c>
      <c r="F64" s="72">
        <v>300</v>
      </c>
      <c r="G64" s="73">
        <v>2.24E-2</v>
      </c>
      <c r="H64" s="73">
        <v>1.4300000000000001E-3</v>
      </c>
      <c r="I64" s="73">
        <v>1.92E-4</v>
      </c>
      <c r="J64" s="73">
        <v>1.2300000000000001E-5</v>
      </c>
      <c r="K64" s="69" t="e">
        <f t="shared" si="1"/>
        <v>#DIV/0!</v>
      </c>
      <c r="L64" s="69" t="e">
        <f t="shared" si="2"/>
        <v>#DIV/0!</v>
      </c>
      <c r="M64" s="69" t="e">
        <f t="shared" si="3"/>
        <v>#DIV/0!</v>
      </c>
      <c r="N64" s="69" t="e">
        <f t="shared" si="4"/>
        <v>#DIV/0!</v>
      </c>
      <c r="O64" s="181"/>
      <c r="P64" s="181"/>
      <c r="Q64" s="181"/>
      <c r="R64" s="181"/>
      <c r="S64" s="96" t="e">
        <f t="shared" si="5"/>
        <v>#DIV/0!</v>
      </c>
      <c r="T64" s="96" t="e">
        <f t="shared" si="6"/>
        <v>#DIV/0!</v>
      </c>
      <c r="U64" s="96" t="e">
        <f t="shared" si="7"/>
        <v>#DIV/0!</v>
      </c>
      <c r="V64" s="96" t="e">
        <f t="shared" si="8"/>
        <v>#DIV/0!</v>
      </c>
    </row>
    <row r="65" spans="1:22" ht="14.25" x14ac:dyDescent="0.2">
      <c r="B65" s="17" t="s">
        <v>57</v>
      </c>
      <c r="C65" s="17" t="s">
        <v>20</v>
      </c>
      <c r="D65" s="17">
        <v>2</v>
      </c>
      <c r="E65" s="58" t="str">
        <f t="shared" si="0"/>
        <v>Tolyfluanid</v>
      </c>
      <c r="F65" s="72">
        <v>800</v>
      </c>
      <c r="G65" s="73">
        <v>7.0200000000000002E-3</v>
      </c>
      <c r="H65" s="73">
        <v>4.4900000000000002E-4</v>
      </c>
      <c r="I65" s="73">
        <v>2.7800000000000001E-5</v>
      </c>
      <c r="J65" s="73">
        <v>1.7799999999999999E-6</v>
      </c>
      <c r="K65" s="69" t="e">
        <f t="shared" si="1"/>
        <v>#DIV/0!</v>
      </c>
      <c r="L65" s="69" t="e">
        <f t="shared" si="2"/>
        <v>#DIV/0!</v>
      </c>
      <c r="M65" s="69" t="e">
        <f t="shared" si="3"/>
        <v>#DIV/0!</v>
      </c>
      <c r="N65" s="69" t="e">
        <f t="shared" si="4"/>
        <v>#DIV/0!</v>
      </c>
      <c r="O65" s="181"/>
      <c r="P65" s="181"/>
      <c r="Q65" s="181"/>
      <c r="R65" s="181"/>
      <c r="S65" s="96" t="e">
        <f t="shared" si="5"/>
        <v>#DIV/0!</v>
      </c>
      <c r="T65" s="96" t="e">
        <f t="shared" si="6"/>
        <v>#DIV/0!</v>
      </c>
      <c r="U65" s="96" t="e">
        <f t="shared" si="7"/>
        <v>#DIV/0!</v>
      </c>
      <c r="V65" s="96" t="e">
        <f t="shared" si="8"/>
        <v>#DIV/0!</v>
      </c>
    </row>
    <row r="66" spans="1:22" ht="14.25" x14ac:dyDescent="0.2">
      <c r="B66" s="17" t="s">
        <v>58</v>
      </c>
      <c r="C66" s="17" t="s">
        <v>20</v>
      </c>
      <c r="D66" s="17">
        <v>6</v>
      </c>
      <c r="E66" s="58" t="str">
        <f t="shared" si="0"/>
        <v>Tolyfluanid</v>
      </c>
      <c r="F66" s="72">
        <v>300</v>
      </c>
      <c r="G66" s="73">
        <v>3.7999999999999999E-2</v>
      </c>
      <c r="H66" s="73">
        <v>2.4299999999999999E-3</v>
      </c>
      <c r="I66" s="73">
        <v>1.1400000000000001E-4</v>
      </c>
      <c r="J66" s="73">
        <v>7.2699999999999999E-6</v>
      </c>
      <c r="K66" s="69" t="e">
        <f t="shared" si="1"/>
        <v>#DIV/0!</v>
      </c>
      <c r="L66" s="69" t="e">
        <f t="shared" si="2"/>
        <v>#DIV/0!</v>
      </c>
      <c r="M66" s="69" t="e">
        <f t="shared" si="3"/>
        <v>#DIV/0!</v>
      </c>
      <c r="N66" s="69" t="e">
        <f t="shared" si="4"/>
        <v>#DIV/0!</v>
      </c>
      <c r="O66" s="181"/>
      <c r="P66" s="181"/>
      <c r="Q66" s="181"/>
      <c r="R66" s="181"/>
      <c r="S66" s="96" t="e">
        <f t="shared" si="5"/>
        <v>#DIV/0!</v>
      </c>
      <c r="T66" s="96" t="e">
        <f t="shared" si="6"/>
        <v>#DIV/0!</v>
      </c>
      <c r="U66" s="96" t="e">
        <f t="shared" si="7"/>
        <v>#DIV/0!</v>
      </c>
      <c r="V66" s="96" t="e">
        <f t="shared" si="8"/>
        <v>#DIV/0!</v>
      </c>
    </row>
    <row r="67" spans="1:22" x14ac:dyDescent="0.2">
      <c r="B67" s="178" t="s">
        <v>120</v>
      </c>
      <c r="C67" s="178"/>
      <c r="D67" s="178"/>
      <c r="E67" s="178"/>
      <c r="F67" s="71"/>
      <c r="G67" s="71"/>
      <c r="H67" s="71"/>
      <c r="I67" s="71"/>
      <c r="J67" s="71"/>
      <c r="K67" s="97" t="e">
        <f>MAX(K20:K66)</f>
        <v>#DIV/0!</v>
      </c>
      <c r="L67" s="97" t="e">
        <f t="shared" ref="L67:V67" si="9">MAX(L20:L66)</f>
        <v>#DIV/0!</v>
      </c>
      <c r="M67" s="97" t="e">
        <f t="shared" si="9"/>
        <v>#DIV/0!</v>
      </c>
      <c r="N67" s="97" t="e">
        <f t="shared" si="9"/>
        <v>#DIV/0!</v>
      </c>
      <c r="O67" s="97"/>
      <c r="P67" s="97"/>
      <c r="Q67" s="97"/>
      <c r="R67" s="97"/>
      <c r="S67" s="97" t="e">
        <f t="shared" si="9"/>
        <v>#DIV/0!</v>
      </c>
      <c r="T67" s="97" t="e">
        <f t="shared" si="9"/>
        <v>#DIV/0!</v>
      </c>
      <c r="U67" s="97" t="e">
        <f t="shared" si="9"/>
        <v>#DIV/0!</v>
      </c>
      <c r="V67" s="97" t="e">
        <f t="shared" si="9"/>
        <v>#DIV/0!</v>
      </c>
    </row>
    <row r="68" spans="1:22" x14ac:dyDescent="0.2">
      <c r="B68" s="178" t="s">
        <v>121</v>
      </c>
      <c r="C68" s="178"/>
      <c r="D68" s="178"/>
      <c r="E68" s="178"/>
      <c r="F68" s="71"/>
      <c r="G68" s="71"/>
      <c r="H68" s="71"/>
      <c r="I68" s="71"/>
      <c r="J68" s="71"/>
      <c r="K68" s="97" t="e">
        <f>MIN(K20:K66)</f>
        <v>#DIV/0!</v>
      </c>
      <c r="L68" s="97" t="e">
        <f>MIN(L20:L66)</f>
        <v>#DIV/0!</v>
      </c>
      <c r="M68" s="97" t="e">
        <f>MIN(M20:M66)</f>
        <v>#DIV/0!</v>
      </c>
      <c r="N68" s="97" t="e">
        <f>MIN(N20:N66)</f>
        <v>#DIV/0!</v>
      </c>
      <c r="O68" s="97"/>
      <c r="P68" s="97"/>
      <c r="Q68" s="97"/>
      <c r="R68" s="97"/>
      <c r="S68" s="97" t="e">
        <f>MIN(S20:S66)</f>
        <v>#DIV/0!</v>
      </c>
      <c r="T68" s="97" t="e">
        <f>MIN(T20:T66)</f>
        <v>#DIV/0!</v>
      </c>
      <c r="U68" s="97" t="e">
        <f>MIN(U20:U66)</f>
        <v>#DIV/0!</v>
      </c>
      <c r="V68" s="97" t="e">
        <f>MIN(V20:V66)</f>
        <v>#DIV/0!</v>
      </c>
    </row>
    <row r="69" spans="1:22" x14ac:dyDescent="0.2">
      <c r="A69"/>
      <c r="B69" s="24"/>
      <c r="C69" s="24"/>
      <c r="D69" s="24"/>
      <c r="E69" s="115" t="s">
        <v>293</v>
      </c>
      <c r="F69" s="24"/>
      <c r="G69" s="24"/>
      <c r="H69" s="24"/>
      <c r="I69" s="24"/>
      <c r="J69" s="24"/>
      <c r="K69" s="97" t="e">
        <f>_xlfn.PERCENTILE.INC(K$20:K$66,0.9)</f>
        <v>#DIV/0!</v>
      </c>
      <c r="L69" s="97" t="e">
        <f t="shared" ref="L69:V69" si="10">_xlfn.PERCENTILE.INC(L$20:L$66,0.9)</f>
        <v>#DIV/0!</v>
      </c>
      <c r="M69" s="97" t="e">
        <f t="shared" si="10"/>
        <v>#DIV/0!</v>
      </c>
      <c r="N69" s="97" t="e">
        <f t="shared" si="10"/>
        <v>#DIV/0!</v>
      </c>
      <c r="O69" s="97"/>
      <c r="P69" s="97"/>
      <c r="Q69" s="97"/>
      <c r="R69" s="97"/>
      <c r="S69" s="97" t="e">
        <f t="shared" si="10"/>
        <v>#DIV/0!</v>
      </c>
      <c r="T69" s="97" t="e">
        <f t="shared" si="10"/>
        <v>#DIV/0!</v>
      </c>
      <c r="U69" s="97" t="e">
        <f t="shared" si="10"/>
        <v>#DIV/0!</v>
      </c>
      <c r="V69" s="97" t="e">
        <f t="shared" si="10"/>
        <v>#DIV/0!</v>
      </c>
    </row>
    <row r="70" spans="1:22" x14ac:dyDescent="0.2">
      <c r="B70" s="24"/>
      <c r="C70" s="24"/>
      <c r="D70" s="24"/>
      <c r="E70" s="115" t="s">
        <v>294</v>
      </c>
      <c r="F70" s="24"/>
      <c r="G70" s="24"/>
      <c r="H70" s="24"/>
      <c r="I70" s="24"/>
      <c r="J70" s="24"/>
      <c r="K70" s="97" t="e">
        <f>_xlfn.PERCENTILE.INC(K$20:K$66,0.8)</f>
        <v>#DIV/0!</v>
      </c>
      <c r="L70" s="97" t="e">
        <f t="shared" ref="L70:V70" si="11">_xlfn.PERCENTILE.INC(L$20:L$66,0.8)</f>
        <v>#DIV/0!</v>
      </c>
      <c r="M70" s="97" t="e">
        <f t="shared" si="11"/>
        <v>#DIV/0!</v>
      </c>
      <c r="N70" s="97" t="e">
        <f t="shared" si="11"/>
        <v>#DIV/0!</v>
      </c>
      <c r="O70" s="97"/>
      <c r="P70" s="97"/>
      <c r="Q70" s="97"/>
      <c r="R70" s="97"/>
      <c r="S70" s="97" t="e">
        <f t="shared" si="11"/>
        <v>#DIV/0!</v>
      </c>
      <c r="T70" s="97" t="e">
        <f t="shared" si="11"/>
        <v>#DIV/0!</v>
      </c>
      <c r="U70" s="97" t="e">
        <f t="shared" si="11"/>
        <v>#DIV/0!</v>
      </c>
      <c r="V70" s="97" t="e">
        <f t="shared" si="11"/>
        <v>#DIV/0!</v>
      </c>
    </row>
    <row r="71" spans="1:22" x14ac:dyDescent="0.2">
      <c r="B71" s="24"/>
      <c r="C71" s="24"/>
      <c r="D71" s="24"/>
      <c r="E71" s="115" t="s">
        <v>295</v>
      </c>
      <c r="F71" s="24"/>
      <c r="G71" s="24"/>
      <c r="H71" s="24"/>
      <c r="I71" s="24"/>
      <c r="J71" s="24"/>
      <c r="K71" s="97" t="e">
        <f>_xlfn.PERCENTILE.INC(K$20:K$66,0.75)</f>
        <v>#DIV/0!</v>
      </c>
      <c r="L71" s="97" t="e">
        <f t="shared" ref="L71:V71" si="12">_xlfn.PERCENTILE.INC(L$20:L$66,0.75)</f>
        <v>#DIV/0!</v>
      </c>
      <c r="M71" s="97" t="e">
        <f t="shared" si="12"/>
        <v>#DIV/0!</v>
      </c>
      <c r="N71" s="97" t="e">
        <f t="shared" si="12"/>
        <v>#DIV/0!</v>
      </c>
      <c r="O71" s="97"/>
      <c r="P71" s="97"/>
      <c r="Q71" s="97"/>
      <c r="R71" s="97"/>
      <c r="S71" s="97" t="e">
        <f t="shared" si="12"/>
        <v>#DIV/0!</v>
      </c>
      <c r="T71" s="97" t="e">
        <f t="shared" si="12"/>
        <v>#DIV/0!</v>
      </c>
      <c r="U71" s="97" t="e">
        <f t="shared" si="12"/>
        <v>#DIV/0!</v>
      </c>
      <c r="V71" s="97" t="e">
        <f t="shared" si="12"/>
        <v>#DIV/0!</v>
      </c>
    </row>
    <row r="72" spans="1:22" x14ac:dyDescent="0.2">
      <c r="B72" s="24"/>
      <c r="C72" s="24"/>
      <c r="D72" s="24"/>
      <c r="E72" s="115" t="s">
        <v>296</v>
      </c>
      <c r="F72" s="24"/>
      <c r="G72" s="24"/>
      <c r="H72" s="24"/>
      <c r="I72" s="24"/>
      <c r="J72" s="24"/>
      <c r="K72" s="97" t="e">
        <f>_xlfn.PERCENTILE.INC(K$20:K$66,0.5)</f>
        <v>#DIV/0!</v>
      </c>
      <c r="L72" s="97" t="e">
        <f t="shared" ref="L72:V72" si="13">_xlfn.PERCENTILE.INC(L$20:L$66,0.5)</f>
        <v>#DIV/0!</v>
      </c>
      <c r="M72" s="97" t="e">
        <f t="shared" si="13"/>
        <v>#DIV/0!</v>
      </c>
      <c r="N72" s="97" t="e">
        <f t="shared" si="13"/>
        <v>#DIV/0!</v>
      </c>
      <c r="O72" s="97"/>
      <c r="P72" s="97"/>
      <c r="Q72" s="97"/>
      <c r="R72" s="97"/>
      <c r="S72" s="97" t="e">
        <f t="shared" si="13"/>
        <v>#DIV/0!</v>
      </c>
      <c r="T72" s="97" t="e">
        <f t="shared" si="13"/>
        <v>#DIV/0!</v>
      </c>
      <c r="U72" s="97" t="e">
        <f t="shared" si="13"/>
        <v>#DIV/0!</v>
      </c>
      <c r="V72" s="97" t="e">
        <f t="shared" si="13"/>
        <v>#DIV/0!</v>
      </c>
    </row>
    <row r="73" spans="1:22" x14ac:dyDescent="0.2">
      <c r="B73" s="24"/>
      <c r="C73" s="24"/>
      <c r="D73" s="24"/>
      <c r="E73" s="115" t="s">
        <v>297</v>
      </c>
      <c r="F73" s="24"/>
      <c r="G73" s="24"/>
      <c r="H73" s="24"/>
      <c r="I73" s="24"/>
      <c r="J73" s="24"/>
      <c r="K73" s="97" t="e">
        <f>_xlfn.PERCENTILE.INC(K$20:K$66,0.25)</f>
        <v>#DIV/0!</v>
      </c>
      <c r="L73" s="97" t="e">
        <f t="shared" ref="L73:V73" si="14">_xlfn.PERCENTILE.INC(L$20:L$66,0.25)</f>
        <v>#DIV/0!</v>
      </c>
      <c r="M73" s="97" t="e">
        <f t="shared" si="14"/>
        <v>#DIV/0!</v>
      </c>
      <c r="N73" s="97" t="e">
        <f t="shared" si="14"/>
        <v>#DIV/0!</v>
      </c>
      <c r="O73" s="97"/>
      <c r="P73" s="97"/>
      <c r="Q73" s="97"/>
      <c r="R73" s="97"/>
      <c r="S73" s="97" t="e">
        <f t="shared" si="14"/>
        <v>#DIV/0!</v>
      </c>
      <c r="T73" s="97" t="e">
        <f t="shared" si="14"/>
        <v>#DIV/0!</v>
      </c>
      <c r="U73" s="97" t="e">
        <f t="shared" si="14"/>
        <v>#DIV/0!</v>
      </c>
      <c r="V73" s="97" t="e">
        <f t="shared" si="14"/>
        <v>#DIV/0!</v>
      </c>
    </row>
    <row r="74" spans="1:22" x14ac:dyDescent="0.2">
      <c r="B74" s="24"/>
      <c r="C74" s="24"/>
      <c r="D74" s="24"/>
      <c r="E74" s="115" t="s">
        <v>298</v>
      </c>
      <c r="F74" s="24"/>
      <c r="G74" s="24"/>
      <c r="H74" s="24"/>
      <c r="I74" s="24"/>
      <c r="J74" s="24"/>
      <c r="K74" s="97" t="e">
        <f>_xlfn.PERCENTILE.INC(K$20:K$66,0.1)</f>
        <v>#DIV/0!</v>
      </c>
      <c r="L74" s="97" t="e">
        <f t="shared" ref="L74:V74" si="15">_xlfn.PERCENTILE.INC(L$20:L$66,0.1)</f>
        <v>#DIV/0!</v>
      </c>
      <c r="M74" s="97" t="e">
        <f t="shared" si="15"/>
        <v>#DIV/0!</v>
      </c>
      <c r="N74" s="97" t="e">
        <f t="shared" si="15"/>
        <v>#DIV/0!</v>
      </c>
      <c r="O74" s="97"/>
      <c r="P74" s="97"/>
      <c r="Q74" s="97"/>
      <c r="R74" s="97"/>
      <c r="S74" s="97" t="e">
        <f t="shared" si="15"/>
        <v>#DIV/0!</v>
      </c>
      <c r="T74" s="97" t="e">
        <f t="shared" si="15"/>
        <v>#DIV/0!</v>
      </c>
      <c r="U74" s="97" t="e">
        <f t="shared" si="15"/>
        <v>#DIV/0!</v>
      </c>
      <c r="V74" s="97" t="e">
        <f t="shared" si="15"/>
        <v>#DIV/0!</v>
      </c>
    </row>
  </sheetData>
  <mergeCells count="12">
    <mergeCell ref="B4:V4"/>
    <mergeCell ref="B2:V2"/>
    <mergeCell ref="B67:E67"/>
    <mergeCell ref="B68:E68"/>
    <mergeCell ref="C19:D19"/>
    <mergeCell ref="B18:V18"/>
    <mergeCell ref="B6:H6"/>
    <mergeCell ref="B12:H12"/>
    <mergeCell ref="O20:O66"/>
    <mergeCell ref="P20:P66"/>
    <mergeCell ref="Q20:Q66"/>
    <mergeCell ref="R20:R66"/>
  </mergeCells>
  <pageMargins left="0.7" right="0.7" top="0.75" bottom="0.75" header="0.3" footer="0.3"/>
  <pageSetup paperSize="9" orientation="portrait" verticalDpi="0" r:id="rId1"/>
  <ignoredErrors>
    <ignoredError sqref="M2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B2:V73"/>
  <sheetViews>
    <sheetView zoomScale="55" zoomScaleNormal="55" workbookViewId="0"/>
  </sheetViews>
  <sheetFormatPr defaultRowHeight="12.75" x14ac:dyDescent="0.2"/>
  <cols>
    <col min="1" max="1" width="9" style="3"/>
    <col min="2" max="2" width="24.625" style="3" bestFit="1" customWidth="1"/>
    <col min="3" max="3" width="3.875" style="3" bestFit="1" customWidth="1"/>
    <col min="4" max="4" width="3.625" style="3" customWidth="1"/>
    <col min="5" max="5" width="23.5" style="3" customWidth="1"/>
    <col min="6" max="6" width="10.75" style="3" customWidth="1"/>
    <col min="7" max="7" width="13.75" style="3" customWidth="1"/>
    <col min="8" max="8" width="11.625" style="3" customWidth="1"/>
    <col min="9" max="9" width="15.375" style="3" customWidth="1"/>
    <col min="10" max="10" width="12.75" style="3" customWidth="1"/>
    <col min="11" max="11" width="26.75" style="3" bestFit="1" customWidth="1"/>
    <col min="12" max="12" width="19.5" style="3" bestFit="1" customWidth="1"/>
    <col min="13" max="13" width="26.75" style="3" bestFit="1" customWidth="1"/>
    <col min="14" max="14" width="22.125" style="3" bestFit="1" customWidth="1"/>
    <col min="15" max="18" width="9" style="3"/>
    <col min="19" max="22" width="14.375" style="3" bestFit="1" customWidth="1"/>
    <col min="23" max="16384" width="9" style="3"/>
  </cols>
  <sheetData>
    <row r="2" spans="2:22" ht="18" x14ac:dyDescent="0.25">
      <c r="B2" s="144" t="s">
        <v>307</v>
      </c>
      <c r="C2" s="144"/>
      <c r="D2" s="144"/>
      <c r="E2" s="144"/>
      <c r="F2" s="144"/>
      <c r="G2" s="144"/>
      <c r="H2" s="144"/>
      <c r="I2" s="144"/>
      <c r="J2" s="144"/>
      <c r="K2" s="144"/>
      <c r="L2" s="144"/>
      <c r="M2" s="144"/>
      <c r="N2" s="144"/>
      <c r="O2" s="144"/>
      <c r="P2" s="144"/>
      <c r="Q2" s="144"/>
      <c r="R2" s="144"/>
      <c r="S2" s="144"/>
      <c r="T2" s="144"/>
      <c r="U2" s="144"/>
      <c r="V2" s="144"/>
    </row>
    <row r="4" spans="2:22" ht="21" customHeight="1" thickBot="1" x14ac:dyDescent="0.35">
      <c r="B4" s="143" t="s">
        <v>302</v>
      </c>
      <c r="C4" s="143"/>
      <c r="D4" s="143"/>
      <c r="E4" s="143"/>
      <c r="F4" s="143"/>
      <c r="G4" s="143"/>
      <c r="H4" s="143"/>
      <c r="I4" s="143"/>
      <c r="J4" s="143"/>
      <c r="K4" s="143"/>
      <c r="L4" s="143"/>
      <c r="M4" s="143"/>
      <c r="N4" s="143"/>
      <c r="O4" s="143"/>
      <c r="P4" s="143"/>
      <c r="Q4" s="143"/>
      <c r="R4" s="143"/>
      <c r="S4" s="143"/>
      <c r="T4" s="143"/>
      <c r="U4" s="143"/>
      <c r="V4" s="143"/>
    </row>
    <row r="5" spans="2:22" ht="13.5" thickTop="1" x14ac:dyDescent="0.2">
      <c r="B5"/>
      <c r="C5"/>
      <c r="D5"/>
      <c r="E5"/>
      <c r="F5"/>
      <c r="G5"/>
      <c r="H5"/>
      <c r="I5"/>
      <c r="J5"/>
      <c r="K5"/>
      <c r="L5"/>
      <c r="M5"/>
      <c r="N5"/>
    </row>
    <row r="6" spans="2:22" ht="18" thickBot="1" x14ac:dyDescent="0.35">
      <c r="B6" s="180" t="s">
        <v>160</v>
      </c>
      <c r="C6" s="180"/>
      <c r="D6" s="180"/>
      <c r="E6" s="180"/>
      <c r="F6" s="180"/>
      <c r="G6" s="180"/>
      <c r="H6" s="180"/>
      <c r="I6"/>
      <c r="J6"/>
      <c r="K6"/>
      <c r="L6"/>
      <c r="M6"/>
      <c r="N6"/>
    </row>
    <row r="7" spans="2:22" ht="13.5" thickTop="1" x14ac:dyDescent="0.2">
      <c r="I7"/>
      <c r="K7"/>
      <c r="L7"/>
      <c r="M7"/>
      <c r="N7"/>
    </row>
    <row r="8" spans="2:22" ht="15" x14ac:dyDescent="0.2">
      <c r="B8" s="3" t="s">
        <v>237</v>
      </c>
      <c r="G8" s="68">
        <f>Leaching_MAMPEC</f>
        <v>2.5</v>
      </c>
      <c r="H8" s="35" t="s">
        <v>155</v>
      </c>
      <c r="I8"/>
      <c r="J8" t="s">
        <v>308</v>
      </c>
      <c r="K8"/>
      <c r="L8"/>
      <c r="M8"/>
      <c r="N8"/>
    </row>
    <row r="9" spans="2:22" ht="15" x14ac:dyDescent="0.2">
      <c r="B9" s="3" t="s">
        <v>163</v>
      </c>
      <c r="G9" s="45" t="e">
        <f>Leaching_Product</f>
        <v>#DIV/0!</v>
      </c>
      <c r="H9" s="35" t="s">
        <v>155</v>
      </c>
      <c r="I9"/>
      <c r="J9"/>
      <c r="K9"/>
      <c r="L9"/>
      <c r="M9"/>
      <c r="N9"/>
    </row>
    <row r="10" spans="2:22" x14ac:dyDescent="0.2">
      <c r="B10" s="3" t="s">
        <v>161</v>
      </c>
      <c r="G10" s="45" t="e">
        <f>Leaching_Conversion_Factor</f>
        <v>#DIV/0!</v>
      </c>
      <c r="H10" s="3" t="s">
        <v>2</v>
      </c>
      <c r="I10"/>
      <c r="J10"/>
      <c r="K10"/>
      <c r="L10"/>
      <c r="M10"/>
      <c r="N10"/>
    </row>
    <row r="11" spans="2:22" x14ac:dyDescent="0.2">
      <c r="G11" s="45"/>
      <c r="I11"/>
      <c r="J11"/>
      <c r="K11"/>
      <c r="L11"/>
      <c r="M11"/>
      <c r="N11"/>
    </row>
    <row r="12" spans="2:22" ht="18" thickBot="1" x14ac:dyDescent="0.35">
      <c r="B12" s="180" t="s">
        <v>236</v>
      </c>
      <c r="C12" s="180"/>
      <c r="D12" s="180"/>
      <c r="E12" s="180"/>
      <c r="F12" s="180"/>
      <c r="G12" s="180"/>
      <c r="H12" s="180"/>
      <c r="I12"/>
      <c r="J12"/>
      <c r="K12"/>
      <c r="L12"/>
      <c r="M12"/>
      <c r="N12"/>
    </row>
    <row r="13" spans="2:22" ht="13.5" thickTop="1" x14ac:dyDescent="0.2">
      <c r="I13"/>
      <c r="J13"/>
      <c r="K13"/>
      <c r="L13"/>
      <c r="M13"/>
      <c r="N13"/>
    </row>
    <row r="14" spans="2:22" x14ac:dyDescent="0.2">
      <c r="B14" s="3" t="s">
        <v>255</v>
      </c>
      <c r="G14" s="68">
        <f>Application_MAMPEC</f>
        <v>0.9</v>
      </c>
      <c r="I14"/>
      <c r="J14" s="132" t="s">
        <v>308</v>
      </c>
      <c r="K14"/>
      <c r="L14"/>
      <c r="M14"/>
      <c r="N14"/>
    </row>
    <row r="15" spans="2:22" x14ac:dyDescent="0.2">
      <c r="B15" s="3" t="s">
        <v>238</v>
      </c>
      <c r="G15" s="3">
        <f>Application_Factor</f>
        <v>0</v>
      </c>
      <c r="I15"/>
      <c r="J15"/>
      <c r="K15"/>
      <c r="L15"/>
      <c r="M15"/>
      <c r="N15"/>
    </row>
    <row r="16" spans="2:22" x14ac:dyDescent="0.2">
      <c r="B16" s="3" t="s">
        <v>161</v>
      </c>
      <c r="G16" s="3">
        <f>Application_Conversion_Factor</f>
        <v>0</v>
      </c>
      <c r="H16" s="65"/>
      <c r="I16"/>
      <c r="J16"/>
      <c r="K16"/>
      <c r="L16"/>
      <c r="M16"/>
      <c r="N16"/>
    </row>
    <row r="17" spans="2:22" x14ac:dyDescent="0.2">
      <c r="B17"/>
      <c r="C17"/>
      <c r="D17"/>
      <c r="E17"/>
      <c r="F17"/>
      <c r="G17"/>
      <c r="H17"/>
      <c r="I17"/>
      <c r="J17"/>
      <c r="K17"/>
      <c r="L17"/>
      <c r="M17"/>
      <c r="N17"/>
    </row>
    <row r="18" spans="2:22" ht="15" x14ac:dyDescent="0.2">
      <c r="B18" s="172" t="s">
        <v>266</v>
      </c>
      <c r="C18" s="172"/>
      <c r="D18" s="172"/>
      <c r="E18" s="172"/>
      <c r="F18" s="172"/>
      <c r="G18" s="172"/>
      <c r="H18" s="172"/>
      <c r="I18" s="172"/>
      <c r="J18" s="172"/>
      <c r="K18" s="172"/>
      <c r="L18" s="172"/>
      <c r="M18" s="172"/>
      <c r="N18" s="172"/>
      <c r="O18" s="172"/>
      <c r="P18" s="172"/>
      <c r="Q18" s="172"/>
      <c r="R18" s="172"/>
      <c r="S18" s="172"/>
      <c r="T18" s="172"/>
      <c r="U18" s="172"/>
      <c r="V18" s="172"/>
    </row>
    <row r="19" spans="2:22" ht="128.25" x14ac:dyDescent="0.2">
      <c r="B19" s="18" t="s">
        <v>10</v>
      </c>
      <c r="C19" s="179" t="s">
        <v>11</v>
      </c>
      <c r="D19" s="179"/>
      <c r="E19" s="18" t="s">
        <v>12</v>
      </c>
      <c r="F19" s="18" t="s">
        <v>256</v>
      </c>
      <c r="G19" s="20" t="s">
        <v>257</v>
      </c>
      <c r="H19" s="20" t="s">
        <v>269</v>
      </c>
      <c r="I19" s="20" t="s">
        <v>258</v>
      </c>
      <c r="J19" s="20" t="s">
        <v>259</v>
      </c>
      <c r="K19" s="18" t="s">
        <v>245</v>
      </c>
      <c r="L19" s="18" t="s">
        <v>316</v>
      </c>
      <c r="M19" s="18" t="s">
        <v>317</v>
      </c>
      <c r="N19" s="18" t="s">
        <v>318</v>
      </c>
      <c r="O19" s="18" t="s">
        <v>246</v>
      </c>
      <c r="P19" s="18" t="s">
        <v>247</v>
      </c>
      <c r="Q19" s="18" t="s">
        <v>248</v>
      </c>
      <c r="R19" s="18" t="s">
        <v>249</v>
      </c>
      <c r="S19" s="18" t="s">
        <v>170</v>
      </c>
      <c r="T19" s="18" t="s">
        <v>319</v>
      </c>
      <c r="U19" s="18" t="s">
        <v>320</v>
      </c>
      <c r="V19" s="18" t="s">
        <v>321</v>
      </c>
    </row>
    <row r="20" spans="2:22" ht="28.5" x14ac:dyDescent="0.2">
      <c r="B20" s="17" t="s">
        <v>74</v>
      </c>
      <c r="C20" s="17" t="s">
        <v>59</v>
      </c>
      <c r="D20" s="17">
        <v>1</v>
      </c>
      <c r="E20" s="17" t="str">
        <f t="shared" ref="E20:E65" si="0">Compound_Name</f>
        <v>Tolyfluanid</v>
      </c>
      <c r="F20" s="72">
        <v>350</v>
      </c>
      <c r="G20" s="73">
        <v>2.1299999999999999E-2</v>
      </c>
      <c r="H20" s="73">
        <v>1.3600000000000001E-3</v>
      </c>
      <c r="I20" s="73">
        <v>1.08E-4</v>
      </c>
      <c r="J20" s="73">
        <v>6.8800000000000002E-6</v>
      </c>
      <c r="K20" s="69" t="e">
        <f t="shared" ref="K20:K65" si="1">((($F20/100)*G20)*Leaching_Conversion_Factor*Application_Conversion_Factor)+Background_SW_Med</f>
        <v>#DIV/0!</v>
      </c>
      <c r="L20" s="69" t="e">
        <f t="shared" ref="L20:L65" si="2">((($F20/100)*H20)*Leaching_Conversion_Factor*Application_Conversion_Factor)+Background_Sed_Med</f>
        <v>#DIV/0!</v>
      </c>
      <c r="M20" s="69" t="e">
        <f t="shared" ref="M20:M65" si="3">((($F20/100)*I20)*Leaching_Conversion_Factor*Application_Conversion_Factor)+Background_SW_Med</f>
        <v>#DIV/0!</v>
      </c>
      <c r="N20" s="69" t="e">
        <f t="shared" ref="N20:N65" si="4">((($F20/100)*J20)*Leaching_Conversion_Factor*Application_Conversion_Factor)+Background_Sed_Med</f>
        <v>#DIV/0!</v>
      </c>
      <c r="O20" s="181">
        <f>PNEC_Aquatic_Inside</f>
        <v>2.6499999999999999E-2</v>
      </c>
      <c r="P20" s="181" t="str">
        <f>PNEC_Sediment_Inside</f>
        <v>No Risk Assessment required</v>
      </c>
      <c r="Q20" s="181">
        <f>PNEC_Aquatic_Surrounding</f>
        <v>2.6499999999999999E-2</v>
      </c>
      <c r="R20" s="181" t="str">
        <f>PNEC_Sediment_Surrounding</f>
        <v>No risk assessment required</v>
      </c>
      <c r="S20" s="69" t="e">
        <f t="shared" ref="S20:S65" si="5">K20/PNEC_Aquatic_Inside</f>
        <v>#DIV/0!</v>
      </c>
      <c r="T20" s="69" t="e">
        <f t="shared" ref="T20:T65" si="6">L20/PNEC_Sediment_Inside</f>
        <v>#DIV/0!</v>
      </c>
      <c r="U20" s="69" t="e">
        <f t="shared" ref="U20:U65" si="7">M20/PNEC_Aquatic_Surrounding</f>
        <v>#DIV/0!</v>
      </c>
      <c r="V20" s="69" t="e">
        <f t="shared" ref="V20:V65" si="8">N20/PNEC_Sediment_Surrounding</f>
        <v>#DIV/0!</v>
      </c>
    </row>
    <row r="21" spans="2:22" ht="28.5" x14ac:dyDescent="0.2">
      <c r="B21" s="17" t="s">
        <v>75</v>
      </c>
      <c r="C21" s="17" t="s">
        <v>59</v>
      </c>
      <c r="D21" s="17">
        <v>2</v>
      </c>
      <c r="E21" s="58" t="str">
        <f t="shared" si="0"/>
        <v>Tolyfluanid</v>
      </c>
      <c r="F21" s="72">
        <v>237</v>
      </c>
      <c r="G21" s="73">
        <v>5.5599999999999997E-2</v>
      </c>
      <c r="H21" s="73">
        <v>3.5599999999999998E-3</v>
      </c>
      <c r="I21" s="73">
        <v>1.9599999999999999E-4</v>
      </c>
      <c r="J21" s="73">
        <v>1.26E-5</v>
      </c>
      <c r="K21" s="69" t="e">
        <f t="shared" si="1"/>
        <v>#DIV/0!</v>
      </c>
      <c r="L21" s="69" t="e">
        <f t="shared" si="2"/>
        <v>#DIV/0!</v>
      </c>
      <c r="M21" s="69" t="e">
        <f t="shared" si="3"/>
        <v>#DIV/0!</v>
      </c>
      <c r="N21" s="69" t="e">
        <f t="shared" si="4"/>
        <v>#DIV/0!</v>
      </c>
      <c r="O21" s="181"/>
      <c r="P21" s="181"/>
      <c r="Q21" s="181"/>
      <c r="R21" s="181"/>
      <c r="S21" s="69" t="e">
        <f t="shared" si="5"/>
        <v>#DIV/0!</v>
      </c>
      <c r="T21" s="69" t="e">
        <f t="shared" si="6"/>
        <v>#DIV/0!</v>
      </c>
      <c r="U21" s="69" t="e">
        <f t="shared" si="7"/>
        <v>#DIV/0!</v>
      </c>
      <c r="V21" s="69" t="e">
        <f t="shared" si="8"/>
        <v>#DIV/0!</v>
      </c>
    </row>
    <row r="22" spans="2:22" ht="28.5" x14ac:dyDescent="0.2">
      <c r="B22" s="17" t="s">
        <v>76</v>
      </c>
      <c r="C22" s="17" t="s">
        <v>59</v>
      </c>
      <c r="D22" s="17">
        <v>3</v>
      </c>
      <c r="E22" s="58" t="str">
        <f t="shared" si="0"/>
        <v>Tolyfluanid</v>
      </c>
      <c r="F22" s="72">
        <v>50</v>
      </c>
      <c r="G22" s="73">
        <v>2.4E-2</v>
      </c>
      <c r="H22" s="73">
        <v>1.5399999999999999E-3</v>
      </c>
      <c r="I22" s="73">
        <v>1.2E-4</v>
      </c>
      <c r="J22" s="73">
        <v>7.7000000000000008E-6</v>
      </c>
      <c r="K22" s="69" t="e">
        <f t="shared" si="1"/>
        <v>#DIV/0!</v>
      </c>
      <c r="L22" s="69" t="e">
        <f t="shared" si="2"/>
        <v>#DIV/0!</v>
      </c>
      <c r="M22" s="69" t="e">
        <f t="shared" si="3"/>
        <v>#DIV/0!</v>
      </c>
      <c r="N22" s="69" t="e">
        <f t="shared" si="4"/>
        <v>#DIV/0!</v>
      </c>
      <c r="O22" s="181"/>
      <c r="P22" s="181"/>
      <c r="Q22" s="181"/>
      <c r="R22" s="181"/>
      <c r="S22" s="69" t="e">
        <f t="shared" si="5"/>
        <v>#DIV/0!</v>
      </c>
      <c r="T22" s="69" t="e">
        <f t="shared" si="6"/>
        <v>#DIV/0!</v>
      </c>
      <c r="U22" s="69" t="e">
        <f t="shared" si="7"/>
        <v>#DIV/0!</v>
      </c>
      <c r="V22" s="69" t="e">
        <f t="shared" si="8"/>
        <v>#DIV/0!</v>
      </c>
    </row>
    <row r="23" spans="2:22" ht="28.5" x14ac:dyDescent="0.2">
      <c r="B23" s="17" t="s">
        <v>77</v>
      </c>
      <c r="C23" s="17" t="s">
        <v>59</v>
      </c>
      <c r="D23" s="17">
        <v>5</v>
      </c>
      <c r="E23" s="58" t="str">
        <f t="shared" si="0"/>
        <v>Tolyfluanid</v>
      </c>
      <c r="F23" s="72">
        <v>25</v>
      </c>
      <c r="G23" s="73">
        <v>2.3099999999999999E-2</v>
      </c>
      <c r="H23" s="73">
        <v>1.48E-3</v>
      </c>
      <c r="I23" s="73">
        <v>1.66E-4</v>
      </c>
      <c r="J23" s="73">
        <v>1.06E-5</v>
      </c>
      <c r="K23" s="69" t="e">
        <f t="shared" si="1"/>
        <v>#DIV/0!</v>
      </c>
      <c r="L23" s="69" t="e">
        <f t="shared" si="2"/>
        <v>#DIV/0!</v>
      </c>
      <c r="M23" s="69" t="e">
        <f t="shared" si="3"/>
        <v>#DIV/0!</v>
      </c>
      <c r="N23" s="69" t="e">
        <f t="shared" si="4"/>
        <v>#DIV/0!</v>
      </c>
      <c r="O23" s="181"/>
      <c r="P23" s="181"/>
      <c r="Q23" s="181"/>
      <c r="R23" s="181"/>
      <c r="S23" s="69" t="e">
        <f t="shared" si="5"/>
        <v>#DIV/0!</v>
      </c>
      <c r="T23" s="69" t="e">
        <f t="shared" si="6"/>
        <v>#DIV/0!</v>
      </c>
      <c r="U23" s="69" t="e">
        <f t="shared" si="7"/>
        <v>#DIV/0!</v>
      </c>
      <c r="V23" s="69" t="e">
        <f t="shared" si="8"/>
        <v>#DIV/0!</v>
      </c>
    </row>
    <row r="24" spans="2:22" ht="28.5" x14ac:dyDescent="0.2">
      <c r="B24" s="17" t="s">
        <v>78</v>
      </c>
      <c r="C24" s="17" t="s">
        <v>13</v>
      </c>
      <c r="D24" s="17">
        <v>10</v>
      </c>
      <c r="E24" s="58" t="str">
        <f t="shared" si="0"/>
        <v>Tolyfluanid</v>
      </c>
      <c r="F24" s="72">
        <v>176</v>
      </c>
      <c r="G24" s="73">
        <v>1.55E-2</v>
      </c>
      <c r="H24" s="73">
        <v>9.8999999999999999E-4</v>
      </c>
      <c r="I24" s="73">
        <v>6.0000000000000002E-5</v>
      </c>
      <c r="J24" s="73">
        <v>3.8399999999999997E-6</v>
      </c>
      <c r="K24" s="69" t="e">
        <f t="shared" si="1"/>
        <v>#DIV/0!</v>
      </c>
      <c r="L24" s="69" t="e">
        <f t="shared" si="2"/>
        <v>#DIV/0!</v>
      </c>
      <c r="M24" s="69" t="e">
        <f t="shared" si="3"/>
        <v>#DIV/0!</v>
      </c>
      <c r="N24" s="69" t="e">
        <f t="shared" si="4"/>
        <v>#DIV/0!</v>
      </c>
      <c r="O24" s="181"/>
      <c r="P24" s="181"/>
      <c r="Q24" s="181"/>
      <c r="R24" s="181"/>
      <c r="S24" s="69" t="e">
        <f t="shared" si="5"/>
        <v>#DIV/0!</v>
      </c>
      <c r="T24" s="69" t="e">
        <f t="shared" si="6"/>
        <v>#DIV/0!</v>
      </c>
      <c r="U24" s="69" t="e">
        <f t="shared" si="7"/>
        <v>#DIV/0!</v>
      </c>
      <c r="V24" s="69" t="e">
        <f t="shared" si="8"/>
        <v>#DIV/0!</v>
      </c>
    </row>
    <row r="25" spans="2:22" ht="28.5" x14ac:dyDescent="0.2">
      <c r="B25" s="17" t="s">
        <v>79</v>
      </c>
      <c r="C25" s="17" t="s">
        <v>13</v>
      </c>
      <c r="D25" s="17">
        <v>4</v>
      </c>
      <c r="E25" s="58" t="str">
        <f t="shared" si="0"/>
        <v>Tolyfluanid</v>
      </c>
      <c r="F25" s="72">
        <v>440</v>
      </c>
      <c r="G25" s="73">
        <v>3.0700000000000002E-2</v>
      </c>
      <c r="H25" s="73">
        <v>1.9599999999999999E-3</v>
      </c>
      <c r="I25" s="73">
        <v>9.3300000000000005E-5</v>
      </c>
      <c r="J25" s="73">
        <v>5.9699999999999996E-6</v>
      </c>
      <c r="K25" s="69" t="e">
        <f t="shared" si="1"/>
        <v>#DIV/0!</v>
      </c>
      <c r="L25" s="69" t="e">
        <f t="shared" si="2"/>
        <v>#DIV/0!</v>
      </c>
      <c r="M25" s="69" t="e">
        <f t="shared" si="3"/>
        <v>#DIV/0!</v>
      </c>
      <c r="N25" s="69" t="e">
        <f t="shared" si="4"/>
        <v>#DIV/0!</v>
      </c>
      <c r="O25" s="181"/>
      <c r="P25" s="181"/>
      <c r="Q25" s="181"/>
      <c r="R25" s="181"/>
      <c r="S25" s="69" t="e">
        <f t="shared" si="5"/>
        <v>#DIV/0!</v>
      </c>
      <c r="T25" s="69" t="e">
        <f t="shared" si="6"/>
        <v>#DIV/0!</v>
      </c>
      <c r="U25" s="69" t="e">
        <f t="shared" si="7"/>
        <v>#DIV/0!</v>
      </c>
      <c r="V25" s="69" t="e">
        <f t="shared" si="8"/>
        <v>#DIV/0!</v>
      </c>
    </row>
    <row r="26" spans="2:22" ht="28.5" x14ac:dyDescent="0.2">
      <c r="B26" s="17" t="s">
        <v>80</v>
      </c>
      <c r="C26" s="17" t="s">
        <v>13</v>
      </c>
      <c r="D26" s="17">
        <v>5</v>
      </c>
      <c r="E26" s="58" t="str">
        <f t="shared" si="0"/>
        <v>Tolyfluanid</v>
      </c>
      <c r="F26" s="72">
        <v>450</v>
      </c>
      <c r="G26" s="73">
        <v>3.0700000000000002E-2</v>
      </c>
      <c r="H26" s="73">
        <v>1.9599999999999999E-3</v>
      </c>
      <c r="I26" s="73">
        <v>1.0900000000000001E-4</v>
      </c>
      <c r="J26" s="73">
        <v>6.99E-6</v>
      </c>
      <c r="K26" s="69" t="e">
        <f t="shared" si="1"/>
        <v>#DIV/0!</v>
      </c>
      <c r="L26" s="69" t="e">
        <f t="shared" si="2"/>
        <v>#DIV/0!</v>
      </c>
      <c r="M26" s="69" t="e">
        <f t="shared" si="3"/>
        <v>#DIV/0!</v>
      </c>
      <c r="N26" s="69" t="e">
        <f t="shared" si="4"/>
        <v>#DIV/0!</v>
      </c>
      <c r="O26" s="181"/>
      <c r="P26" s="181"/>
      <c r="Q26" s="181"/>
      <c r="R26" s="181"/>
      <c r="S26" s="69" t="e">
        <f t="shared" si="5"/>
        <v>#DIV/0!</v>
      </c>
      <c r="T26" s="69" t="e">
        <f t="shared" si="6"/>
        <v>#DIV/0!</v>
      </c>
      <c r="U26" s="69" t="e">
        <f t="shared" si="7"/>
        <v>#DIV/0!</v>
      </c>
      <c r="V26" s="69" t="e">
        <f t="shared" si="8"/>
        <v>#DIV/0!</v>
      </c>
    </row>
    <row r="27" spans="2:22" ht="28.5" x14ac:dyDescent="0.2">
      <c r="B27" s="17" t="s">
        <v>81</v>
      </c>
      <c r="C27" s="17" t="s">
        <v>13</v>
      </c>
      <c r="D27" s="17">
        <v>6</v>
      </c>
      <c r="E27" s="58" t="str">
        <f t="shared" si="0"/>
        <v>Tolyfluanid</v>
      </c>
      <c r="F27" s="72">
        <v>227</v>
      </c>
      <c r="G27" s="73">
        <v>6.3E-2</v>
      </c>
      <c r="H27" s="73">
        <v>4.0299999999999997E-3</v>
      </c>
      <c r="I27" s="73">
        <v>1.3999999999999999E-4</v>
      </c>
      <c r="J27" s="73">
        <v>8.9900000000000003E-6</v>
      </c>
      <c r="K27" s="69" t="e">
        <f t="shared" si="1"/>
        <v>#DIV/0!</v>
      </c>
      <c r="L27" s="69" t="e">
        <f t="shared" si="2"/>
        <v>#DIV/0!</v>
      </c>
      <c r="M27" s="69" t="e">
        <f t="shared" si="3"/>
        <v>#DIV/0!</v>
      </c>
      <c r="N27" s="69" t="e">
        <f t="shared" si="4"/>
        <v>#DIV/0!</v>
      </c>
      <c r="O27" s="181"/>
      <c r="P27" s="181"/>
      <c r="Q27" s="181"/>
      <c r="R27" s="181"/>
      <c r="S27" s="69" t="e">
        <f t="shared" si="5"/>
        <v>#DIV/0!</v>
      </c>
      <c r="T27" s="69" t="e">
        <f t="shared" si="6"/>
        <v>#DIV/0!</v>
      </c>
      <c r="U27" s="69" t="e">
        <f t="shared" si="7"/>
        <v>#DIV/0!</v>
      </c>
      <c r="V27" s="69" t="e">
        <f t="shared" si="8"/>
        <v>#DIV/0!</v>
      </c>
    </row>
    <row r="28" spans="2:22" ht="28.5" x14ac:dyDescent="0.2">
      <c r="B28" s="17" t="s">
        <v>82</v>
      </c>
      <c r="C28" s="17" t="s">
        <v>13</v>
      </c>
      <c r="D28" s="17">
        <v>7</v>
      </c>
      <c r="E28" s="58" t="str">
        <f t="shared" si="0"/>
        <v>Tolyfluanid</v>
      </c>
      <c r="F28" s="72">
        <v>1100</v>
      </c>
      <c r="G28" s="73">
        <v>2.7400000000000001E-2</v>
      </c>
      <c r="H28" s="73">
        <v>1.75E-3</v>
      </c>
      <c r="I28" s="73">
        <v>7.7799999999999994E-5</v>
      </c>
      <c r="J28" s="73">
        <v>4.9799999999999998E-6</v>
      </c>
      <c r="K28" s="69" t="e">
        <f t="shared" si="1"/>
        <v>#DIV/0!</v>
      </c>
      <c r="L28" s="69" t="e">
        <f t="shared" si="2"/>
        <v>#DIV/0!</v>
      </c>
      <c r="M28" s="69" t="e">
        <f t="shared" si="3"/>
        <v>#DIV/0!</v>
      </c>
      <c r="N28" s="69" t="e">
        <f t="shared" si="4"/>
        <v>#DIV/0!</v>
      </c>
      <c r="O28" s="181"/>
      <c r="P28" s="181"/>
      <c r="Q28" s="181"/>
      <c r="R28" s="181"/>
      <c r="S28" s="69" t="e">
        <f t="shared" si="5"/>
        <v>#DIV/0!</v>
      </c>
      <c r="T28" s="69" t="e">
        <f t="shared" si="6"/>
        <v>#DIV/0!</v>
      </c>
      <c r="U28" s="69" t="e">
        <f t="shared" si="7"/>
        <v>#DIV/0!</v>
      </c>
      <c r="V28" s="69" t="e">
        <f t="shared" si="8"/>
        <v>#DIV/0!</v>
      </c>
    </row>
    <row r="29" spans="2:22" ht="28.5" x14ac:dyDescent="0.2">
      <c r="B29" s="17" t="s">
        <v>83</v>
      </c>
      <c r="C29" s="17" t="s">
        <v>13</v>
      </c>
      <c r="D29" s="17">
        <v>8</v>
      </c>
      <c r="E29" s="58" t="str">
        <f t="shared" si="0"/>
        <v>Tolyfluanid</v>
      </c>
      <c r="F29" s="72">
        <v>375</v>
      </c>
      <c r="G29" s="73">
        <v>3.56E-2</v>
      </c>
      <c r="H29" s="73">
        <v>2.2799999999999999E-3</v>
      </c>
      <c r="I29" s="73">
        <v>8.9400000000000005E-5</v>
      </c>
      <c r="J29" s="73">
        <v>5.7200000000000003E-6</v>
      </c>
      <c r="K29" s="69" t="e">
        <f t="shared" si="1"/>
        <v>#DIV/0!</v>
      </c>
      <c r="L29" s="69" t="e">
        <f t="shared" si="2"/>
        <v>#DIV/0!</v>
      </c>
      <c r="M29" s="69" t="e">
        <f t="shared" si="3"/>
        <v>#DIV/0!</v>
      </c>
      <c r="N29" s="69" t="e">
        <f t="shared" si="4"/>
        <v>#DIV/0!</v>
      </c>
      <c r="O29" s="181"/>
      <c r="P29" s="181"/>
      <c r="Q29" s="181"/>
      <c r="R29" s="181"/>
      <c r="S29" s="69" t="e">
        <f t="shared" si="5"/>
        <v>#DIV/0!</v>
      </c>
      <c r="T29" s="69" t="e">
        <f t="shared" si="6"/>
        <v>#DIV/0!</v>
      </c>
      <c r="U29" s="69" t="e">
        <f t="shared" si="7"/>
        <v>#DIV/0!</v>
      </c>
      <c r="V29" s="69" t="e">
        <f t="shared" si="8"/>
        <v>#DIV/0!</v>
      </c>
    </row>
    <row r="30" spans="2:22" ht="28.5" x14ac:dyDescent="0.2">
      <c r="B30" s="17" t="s">
        <v>84</v>
      </c>
      <c r="C30" s="17" t="s">
        <v>13</v>
      </c>
      <c r="D30" s="17">
        <v>9</v>
      </c>
      <c r="E30" s="58" t="str">
        <f t="shared" si="0"/>
        <v>Tolyfluanid</v>
      </c>
      <c r="F30" s="72">
        <v>1300</v>
      </c>
      <c r="G30" s="73">
        <v>3.1199999999999999E-2</v>
      </c>
      <c r="H30" s="73">
        <v>2E-3</v>
      </c>
      <c r="I30" s="73">
        <v>6.6799999999999997E-5</v>
      </c>
      <c r="J30" s="73">
        <v>4.2699999999999998E-6</v>
      </c>
      <c r="K30" s="69" t="e">
        <f t="shared" si="1"/>
        <v>#DIV/0!</v>
      </c>
      <c r="L30" s="69" t="e">
        <f t="shared" si="2"/>
        <v>#DIV/0!</v>
      </c>
      <c r="M30" s="69" t="e">
        <f t="shared" si="3"/>
        <v>#DIV/0!</v>
      </c>
      <c r="N30" s="69" t="e">
        <f t="shared" si="4"/>
        <v>#DIV/0!</v>
      </c>
      <c r="O30" s="181"/>
      <c r="P30" s="181"/>
      <c r="Q30" s="181"/>
      <c r="R30" s="181"/>
      <c r="S30" s="69" t="e">
        <f t="shared" si="5"/>
        <v>#DIV/0!</v>
      </c>
      <c r="T30" s="69" t="e">
        <f t="shared" si="6"/>
        <v>#DIV/0!</v>
      </c>
      <c r="U30" s="69" t="e">
        <f t="shared" si="7"/>
        <v>#DIV/0!</v>
      </c>
      <c r="V30" s="69" t="e">
        <f t="shared" si="8"/>
        <v>#DIV/0!</v>
      </c>
    </row>
    <row r="31" spans="2:22" ht="28.5" x14ac:dyDescent="0.2">
      <c r="B31" s="17" t="s">
        <v>85</v>
      </c>
      <c r="C31" s="17" t="s">
        <v>60</v>
      </c>
      <c r="D31" s="17">
        <v>1</v>
      </c>
      <c r="E31" s="58" t="str">
        <f t="shared" si="0"/>
        <v>Tolyfluanid</v>
      </c>
      <c r="F31" s="72">
        <v>2588</v>
      </c>
      <c r="G31" s="73">
        <v>1.6E-2</v>
      </c>
      <c r="H31" s="73">
        <v>1.0200000000000001E-3</v>
      </c>
      <c r="I31" s="73">
        <v>2.8E-5</v>
      </c>
      <c r="J31" s="73">
        <v>1.79E-6</v>
      </c>
      <c r="K31" s="69" t="e">
        <f t="shared" si="1"/>
        <v>#DIV/0!</v>
      </c>
      <c r="L31" s="69" t="e">
        <f t="shared" si="2"/>
        <v>#DIV/0!</v>
      </c>
      <c r="M31" s="69" t="e">
        <f t="shared" si="3"/>
        <v>#DIV/0!</v>
      </c>
      <c r="N31" s="69" t="e">
        <f t="shared" si="4"/>
        <v>#DIV/0!</v>
      </c>
      <c r="O31" s="181"/>
      <c r="P31" s="181"/>
      <c r="Q31" s="181"/>
      <c r="R31" s="181"/>
      <c r="S31" s="69" t="e">
        <f t="shared" si="5"/>
        <v>#DIV/0!</v>
      </c>
      <c r="T31" s="69" t="e">
        <f t="shared" si="6"/>
        <v>#DIV/0!</v>
      </c>
      <c r="U31" s="69" t="e">
        <f t="shared" si="7"/>
        <v>#DIV/0!</v>
      </c>
      <c r="V31" s="69" t="e">
        <f t="shared" si="8"/>
        <v>#DIV/0!</v>
      </c>
    </row>
    <row r="32" spans="2:22" ht="28.5" x14ac:dyDescent="0.2">
      <c r="B32" s="17" t="s">
        <v>86</v>
      </c>
      <c r="C32" s="17" t="s">
        <v>60</v>
      </c>
      <c r="D32" s="17">
        <v>10</v>
      </c>
      <c r="E32" s="58" t="str">
        <f t="shared" si="0"/>
        <v>Tolyfluanid</v>
      </c>
      <c r="F32" s="72">
        <v>511</v>
      </c>
      <c r="G32" s="73">
        <v>9.7000000000000003E-2</v>
      </c>
      <c r="H32" s="73">
        <v>6.1999999999999998E-3</v>
      </c>
      <c r="I32" s="73">
        <v>1.3899999999999999E-4</v>
      </c>
      <c r="J32" s="73">
        <v>8.8599999999999999E-6</v>
      </c>
      <c r="K32" s="69" t="e">
        <f t="shared" si="1"/>
        <v>#DIV/0!</v>
      </c>
      <c r="L32" s="69" t="e">
        <f t="shared" si="2"/>
        <v>#DIV/0!</v>
      </c>
      <c r="M32" s="69" t="e">
        <f t="shared" si="3"/>
        <v>#DIV/0!</v>
      </c>
      <c r="N32" s="69" t="e">
        <f t="shared" si="4"/>
        <v>#DIV/0!</v>
      </c>
      <c r="O32" s="181"/>
      <c r="P32" s="181"/>
      <c r="Q32" s="181"/>
      <c r="R32" s="181"/>
      <c r="S32" s="69" t="e">
        <f t="shared" si="5"/>
        <v>#DIV/0!</v>
      </c>
      <c r="T32" s="69" t="e">
        <f t="shared" si="6"/>
        <v>#DIV/0!</v>
      </c>
      <c r="U32" s="69" t="e">
        <f t="shared" si="7"/>
        <v>#DIV/0!</v>
      </c>
      <c r="V32" s="69" t="e">
        <f t="shared" si="8"/>
        <v>#DIV/0!</v>
      </c>
    </row>
    <row r="33" spans="2:22" ht="28.5" x14ac:dyDescent="0.2">
      <c r="B33" s="17" t="s">
        <v>87</v>
      </c>
      <c r="C33" s="17" t="s">
        <v>60</v>
      </c>
      <c r="D33" s="17">
        <v>2</v>
      </c>
      <c r="E33" s="58" t="str">
        <f t="shared" si="0"/>
        <v>Tolyfluanid</v>
      </c>
      <c r="F33" s="72">
        <v>285</v>
      </c>
      <c r="G33" s="73">
        <v>8.2400000000000001E-2</v>
      </c>
      <c r="H33" s="73">
        <v>5.2700000000000004E-3</v>
      </c>
      <c r="I33" s="73">
        <v>2.4000000000000001E-4</v>
      </c>
      <c r="J33" s="73">
        <v>1.5400000000000002E-5</v>
      </c>
      <c r="K33" s="69" t="e">
        <f t="shared" si="1"/>
        <v>#DIV/0!</v>
      </c>
      <c r="L33" s="69" t="e">
        <f t="shared" si="2"/>
        <v>#DIV/0!</v>
      </c>
      <c r="M33" s="69" t="e">
        <f t="shared" si="3"/>
        <v>#DIV/0!</v>
      </c>
      <c r="N33" s="69" t="e">
        <f t="shared" si="4"/>
        <v>#DIV/0!</v>
      </c>
      <c r="O33" s="181"/>
      <c r="P33" s="181"/>
      <c r="Q33" s="181"/>
      <c r="R33" s="181"/>
      <c r="S33" s="69" t="e">
        <f t="shared" si="5"/>
        <v>#DIV/0!</v>
      </c>
      <c r="T33" s="69" t="e">
        <f t="shared" si="6"/>
        <v>#DIV/0!</v>
      </c>
      <c r="U33" s="69" t="e">
        <f t="shared" si="7"/>
        <v>#DIV/0!</v>
      </c>
      <c r="V33" s="69" t="e">
        <f t="shared" si="8"/>
        <v>#DIV/0!</v>
      </c>
    </row>
    <row r="34" spans="2:22" ht="28.5" x14ac:dyDescent="0.2">
      <c r="B34" s="17" t="s">
        <v>88</v>
      </c>
      <c r="C34" s="17" t="s">
        <v>60</v>
      </c>
      <c r="D34" s="17">
        <v>3</v>
      </c>
      <c r="E34" s="58" t="str">
        <f t="shared" si="0"/>
        <v>Tolyfluanid</v>
      </c>
      <c r="F34" s="72">
        <v>960</v>
      </c>
      <c r="G34" s="73">
        <v>2.4500000000000001E-2</v>
      </c>
      <c r="H34" s="73">
        <v>1.56E-3</v>
      </c>
      <c r="I34" s="73">
        <v>7.7899999999999996E-5</v>
      </c>
      <c r="J34" s="73">
        <v>4.9799999999999998E-6</v>
      </c>
      <c r="K34" s="69" t="e">
        <f t="shared" si="1"/>
        <v>#DIV/0!</v>
      </c>
      <c r="L34" s="69" t="e">
        <f t="shared" si="2"/>
        <v>#DIV/0!</v>
      </c>
      <c r="M34" s="69" t="e">
        <f t="shared" si="3"/>
        <v>#DIV/0!</v>
      </c>
      <c r="N34" s="69" t="e">
        <f t="shared" si="4"/>
        <v>#DIV/0!</v>
      </c>
      <c r="O34" s="181"/>
      <c r="P34" s="181"/>
      <c r="Q34" s="181"/>
      <c r="R34" s="181"/>
      <c r="S34" s="69" t="e">
        <f t="shared" si="5"/>
        <v>#DIV/0!</v>
      </c>
      <c r="T34" s="69" t="e">
        <f t="shared" si="6"/>
        <v>#DIV/0!</v>
      </c>
      <c r="U34" s="69" t="e">
        <f t="shared" si="7"/>
        <v>#DIV/0!</v>
      </c>
      <c r="V34" s="69" t="e">
        <f t="shared" si="8"/>
        <v>#DIV/0!</v>
      </c>
    </row>
    <row r="35" spans="2:22" ht="28.5" x14ac:dyDescent="0.2">
      <c r="B35" s="17" t="s">
        <v>89</v>
      </c>
      <c r="C35" s="17" t="s">
        <v>60</v>
      </c>
      <c r="D35" s="17">
        <v>4</v>
      </c>
      <c r="E35" s="58" t="str">
        <f t="shared" si="0"/>
        <v>Tolyfluanid</v>
      </c>
      <c r="F35" s="72">
        <v>650</v>
      </c>
      <c r="G35" s="73">
        <v>3.1399999999999997E-2</v>
      </c>
      <c r="H35" s="73">
        <v>2.0100000000000001E-3</v>
      </c>
      <c r="I35" s="73">
        <v>9.9099999999999996E-5</v>
      </c>
      <c r="J35" s="73">
        <v>6.3400000000000003E-6</v>
      </c>
      <c r="K35" s="69" t="e">
        <f t="shared" si="1"/>
        <v>#DIV/0!</v>
      </c>
      <c r="L35" s="69" t="e">
        <f t="shared" si="2"/>
        <v>#DIV/0!</v>
      </c>
      <c r="M35" s="69" t="e">
        <f t="shared" si="3"/>
        <v>#DIV/0!</v>
      </c>
      <c r="N35" s="69" t="e">
        <f t="shared" si="4"/>
        <v>#DIV/0!</v>
      </c>
      <c r="O35" s="181"/>
      <c r="P35" s="181"/>
      <c r="Q35" s="181"/>
      <c r="R35" s="181"/>
      <c r="S35" s="69" t="e">
        <f t="shared" si="5"/>
        <v>#DIV/0!</v>
      </c>
      <c r="T35" s="69" t="e">
        <f t="shared" si="6"/>
        <v>#DIV/0!</v>
      </c>
      <c r="U35" s="69" t="e">
        <f t="shared" si="7"/>
        <v>#DIV/0!</v>
      </c>
      <c r="V35" s="69" t="e">
        <f t="shared" si="8"/>
        <v>#DIV/0!</v>
      </c>
    </row>
    <row r="36" spans="2:22" ht="28.5" x14ac:dyDescent="0.2">
      <c r="B36" s="17" t="s">
        <v>90</v>
      </c>
      <c r="C36" s="17" t="s">
        <v>60</v>
      </c>
      <c r="D36" s="17">
        <v>5</v>
      </c>
      <c r="E36" s="58" t="str">
        <f t="shared" si="0"/>
        <v>Tolyfluanid</v>
      </c>
      <c r="F36" s="72">
        <v>520</v>
      </c>
      <c r="G36" s="73">
        <v>0.13800000000000001</v>
      </c>
      <c r="H36" s="73">
        <v>8.8000000000000005E-3</v>
      </c>
      <c r="I36" s="73">
        <v>1.6200000000000001E-4</v>
      </c>
      <c r="J36" s="73">
        <v>1.04E-5</v>
      </c>
      <c r="K36" s="69" t="e">
        <f t="shared" si="1"/>
        <v>#DIV/0!</v>
      </c>
      <c r="L36" s="69" t="e">
        <f t="shared" si="2"/>
        <v>#DIV/0!</v>
      </c>
      <c r="M36" s="69" t="e">
        <f t="shared" si="3"/>
        <v>#DIV/0!</v>
      </c>
      <c r="N36" s="69" t="e">
        <f t="shared" si="4"/>
        <v>#DIV/0!</v>
      </c>
      <c r="O36" s="181"/>
      <c r="P36" s="181"/>
      <c r="Q36" s="181"/>
      <c r="R36" s="181"/>
      <c r="S36" s="69" t="e">
        <f t="shared" si="5"/>
        <v>#DIV/0!</v>
      </c>
      <c r="T36" s="69" t="e">
        <f t="shared" si="6"/>
        <v>#DIV/0!</v>
      </c>
      <c r="U36" s="69" t="e">
        <f t="shared" si="7"/>
        <v>#DIV/0!</v>
      </c>
      <c r="V36" s="69" t="e">
        <f t="shared" si="8"/>
        <v>#DIV/0!</v>
      </c>
    </row>
    <row r="37" spans="2:22" ht="28.5" x14ac:dyDescent="0.2">
      <c r="B37" s="17" t="s">
        <v>91</v>
      </c>
      <c r="C37" s="17" t="s">
        <v>60</v>
      </c>
      <c r="D37" s="17">
        <v>6</v>
      </c>
      <c r="E37" s="58" t="str">
        <f t="shared" si="0"/>
        <v>Tolyfluanid</v>
      </c>
      <c r="F37" s="72">
        <v>743</v>
      </c>
      <c r="G37" s="73">
        <v>5.5500000000000001E-2</v>
      </c>
      <c r="H37" s="73">
        <v>3.5500000000000002E-3</v>
      </c>
      <c r="I37" s="73">
        <v>1.26E-4</v>
      </c>
      <c r="J37" s="73">
        <v>8.0800000000000006E-6</v>
      </c>
      <c r="K37" s="69" t="e">
        <f t="shared" si="1"/>
        <v>#DIV/0!</v>
      </c>
      <c r="L37" s="69" t="e">
        <f t="shared" si="2"/>
        <v>#DIV/0!</v>
      </c>
      <c r="M37" s="69" t="e">
        <f t="shared" si="3"/>
        <v>#DIV/0!</v>
      </c>
      <c r="N37" s="69" t="e">
        <f t="shared" si="4"/>
        <v>#DIV/0!</v>
      </c>
      <c r="O37" s="181"/>
      <c r="P37" s="181"/>
      <c r="Q37" s="181"/>
      <c r="R37" s="181"/>
      <c r="S37" s="69" t="e">
        <f t="shared" si="5"/>
        <v>#DIV/0!</v>
      </c>
      <c r="T37" s="69" t="e">
        <f t="shared" si="6"/>
        <v>#DIV/0!</v>
      </c>
      <c r="U37" s="69" t="e">
        <f t="shared" si="7"/>
        <v>#DIV/0!</v>
      </c>
      <c r="V37" s="69" t="e">
        <f t="shared" si="8"/>
        <v>#DIV/0!</v>
      </c>
    </row>
    <row r="38" spans="2:22" ht="28.5" x14ac:dyDescent="0.2">
      <c r="B38" s="17" t="s">
        <v>92</v>
      </c>
      <c r="C38" s="17" t="s">
        <v>60</v>
      </c>
      <c r="D38" s="17">
        <v>7</v>
      </c>
      <c r="E38" s="58" t="str">
        <f t="shared" si="0"/>
        <v>Tolyfluanid</v>
      </c>
      <c r="F38" s="72">
        <v>253</v>
      </c>
      <c r="G38" s="73">
        <v>2.2100000000000002E-2</v>
      </c>
      <c r="H38" s="73">
        <v>1.41E-3</v>
      </c>
      <c r="I38" s="73">
        <v>1.45E-4</v>
      </c>
      <c r="J38" s="73">
        <v>9.3000000000000007E-6</v>
      </c>
      <c r="K38" s="69" t="e">
        <f t="shared" si="1"/>
        <v>#DIV/0!</v>
      </c>
      <c r="L38" s="69" t="e">
        <f t="shared" si="2"/>
        <v>#DIV/0!</v>
      </c>
      <c r="M38" s="69" t="e">
        <f t="shared" si="3"/>
        <v>#DIV/0!</v>
      </c>
      <c r="N38" s="69" t="e">
        <f t="shared" si="4"/>
        <v>#DIV/0!</v>
      </c>
      <c r="O38" s="181"/>
      <c r="P38" s="181"/>
      <c r="Q38" s="181"/>
      <c r="R38" s="181"/>
      <c r="S38" s="69" t="e">
        <f t="shared" si="5"/>
        <v>#DIV/0!</v>
      </c>
      <c r="T38" s="69" t="e">
        <f t="shared" si="6"/>
        <v>#DIV/0!</v>
      </c>
      <c r="U38" s="69" t="e">
        <f t="shared" si="7"/>
        <v>#DIV/0!</v>
      </c>
      <c r="V38" s="69" t="e">
        <f t="shared" si="8"/>
        <v>#DIV/0!</v>
      </c>
    </row>
    <row r="39" spans="2:22" ht="28.5" x14ac:dyDescent="0.2">
      <c r="B39" s="17" t="s">
        <v>93</v>
      </c>
      <c r="C39" s="17" t="s">
        <v>60</v>
      </c>
      <c r="D39" s="17">
        <v>8</v>
      </c>
      <c r="E39" s="58" t="str">
        <f t="shared" si="0"/>
        <v>Tolyfluanid</v>
      </c>
      <c r="F39" s="72">
        <v>800</v>
      </c>
      <c r="G39" s="73">
        <v>5.91E-2</v>
      </c>
      <c r="H39" s="73">
        <v>3.7799999999999999E-3</v>
      </c>
      <c r="I39" s="73">
        <v>9.3300000000000005E-5</v>
      </c>
      <c r="J39" s="73">
        <v>5.9699999999999996E-6</v>
      </c>
      <c r="K39" s="69" t="e">
        <f t="shared" si="1"/>
        <v>#DIV/0!</v>
      </c>
      <c r="L39" s="69" t="e">
        <f t="shared" si="2"/>
        <v>#DIV/0!</v>
      </c>
      <c r="M39" s="69" t="e">
        <f t="shared" si="3"/>
        <v>#DIV/0!</v>
      </c>
      <c r="N39" s="69" t="e">
        <f t="shared" si="4"/>
        <v>#DIV/0!</v>
      </c>
      <c r="O39" s="181"/>
      <c r="P39" s="181"/>
      <c r="Q39" s="181"/>
      <c r="R39" s="181"/>
      <c r="S39" s="69" t="e">
        <f t="shared" si="5"/>
        <v>#DIV/0!</v>
      </c>
      <c r="T39" s="69" t="e">
        <f t="shared" si="6"/>
        <v>#DIV/0!</v>
      </c>
      <c r="U39" s="69" t="e">
        <f t="shared" si="7"/>
        <v>#DIV/0!</v>
      </c>
      <c r="V39" s="69" t="e">
        <f t="shared" si="8"/>
        <v>#DIV/0!</v>
      </c>
    </row>
    <row r="40" spans="2:22" ht="28.5" x14ac:dyDescent="0.2">
      <c r="B40" s="17" t="s">
        <v>94</v>
      </c>
      <c r="C40" s="17" t="s">
        <v>60</v>
      </c>
      <c r="D40" s="17">
        <v>9</v>
      </c>
      <c r="E40" s="58" t="str">
        <f t="shared" si="0"/>
        <v>Tolyfluanid</v>
      </c>
      <c r="F40" s="72">
        <v>1556</v>
      </c>
      <c r="G40" s="73">
        <v>1.0800000000000001E-2</v>
      </c>
      <c r="H40" s="73">
        <v>6.9300000000000004E-4</v>
      </c>
      <c r="I40" s="73">
        <v>2.3099999999999999E-5</v>
      </c>
      <c r="J40" s="73">
        <v>1.48E-6</v>
      </c>
      <c r="K40" s="69" t="e">
        <f t="shared" si="1"/>
        <v>#DIV/0!</v>
      </c>
      <c r="L40" s="69" t="e">
        <f t="shared" si="2"/>
        <v>#DIV/0!</v>
      </c>
      <c r="M40" s="69" t="e">
        <f t="shared" si="3"/>
        <v>#DIV/0!</v>
      </c>
      <c r="N40" s="69" t="e">
        <f t="shared" si="4"/>
        <v>#DIV/0!</v>
      </c>
      <c r="O40" s="181"/>
      <c r="P40" s="181"/>
      <c r="Q40" s="181"/>
      <c r="R40" s="181"/>
      <c r="S40" s="69" t="e">
        <f t="shared" si="5"/>
        <v>#DIV/0!</v>
      </c>
      <c r="T40" s="69" t="e">
        <f t="shared" si="6"/>
        <v>#DIV/0!</v>
      </c>
      <c r="U40" s="69" t="e">
        <f t="shared" si="7"/>
        <v>#DIV/0!</v>
      </c>
      <c r="V40" s="69" t="e">
        <f t="shared" si="8"/>
        <v>#DIV/0!</v>
      </c>
    </row>
    <row r="41" spans="2:22" ht="28.5" x14ac:dyDescent="0.2">
      <c r="B41" s="17" t="s">
        <v>95</v>
      </c>
      <c r="C41" s="17" t="s">
        <v>61</v>
      </c>
      <c r="D41" s="17">
        <v>10</v>
      </c>
      <c r="E41" s="58" t="str">
        <f t="shared" si="0"/>
        <v>Tolyfluanid</v>
      </c>
      <c r="F41" s="72">
        <v>250</v>
      </c>
      <c r="G41" s="73">
        <v>9.2600000000000002E-2</v>
      </c>
      <c r="H41" s="73">
        <v>5.9199999999999999E-3</v>
      </c>
      <c r="I41" s="73">
        <v>2.05E-4</v>
      </c>
      <c r="J41" s="73">
        <v>1.31E-5</v>
      </c>
      <c r="K41" s="69" t="e">
        <f t="shared" si="1"/>
        <v>#DIV/0!</v>
      </c>
      <c r="L41" s="69" t="e">
        <f t="shared" si="2"/>
        <v>#DIV/0!</v>
      </c>
      <c r="M41" s="69" t="e">
        <f t="shared" si="3"/>
        <v>#DIV/0!</v>
      </c>
      <c r="N41" s="69" t="e">
        <f t="shared" si="4"/>
        <v>#DIV/0!</v>
      </c>
      <c r="O41" s="181"/>
      <c r="P41" s="181"/>
      <c r="Q41" s="181"/>
      <c r="R41" s="181"/>
      <c r="S41" s="69" t="e">
        <f t="shared" si="5"/>
        <v>#DIV/0!</v>
      </c>
      <c r="T41" s="69" t="e">
        <f t="shared" si="6"/>
        <v>#DIV/0!</v>
      </c>
      <c r="U41" s="69" t="e">
        <f t="shared" si="7"/>
        <v>#DIV/0!</v>
      </c>
      <c r="V41" s="69" t="e">
        <f t="shared" si="8"/>
        <v>#DIV/0!</v>
      </c>
    </row>
    <row r="42" spans="2:22" ht="28.5" x14ac:dyDescent="0.2">
      <c r="B42" s="17" t="s">
        <v>96</v>
      </c>
      <c r="C42" s="17" t="s">
        <v>61</v>
      </c>
      <c r="D42" s="17">
        <v>2</v>
      </c>
      <c r="E42" s="58" t="str">
        <f t="shared" si="0"/>
        <v>Tolyfluanid</v>
      </c>
      <c r="F42" s="72">
        <v>900</v>
      </c>
      <c r="G42" s="73">
        <v>1.9199999999999998E-2</v>
      </c>
      <c r="H42" s="73">
        <v>1.23E-3</v>
      </c>
      <c r="I42" s="74">
        <v>3.8099999999999998E-5</v>
      </c>
      <c r="J42" s="73">
        <v>2.4399999999999999E-6</v>
      </c>
      <c r="K42" s="69" t="e">
        <f t="shared" si="1"/>
        <v>#DIV/0!</v>
      </c>
      <c r="L42" s="69" t="e">
        <f t="shared" si="2"/>
        <v>#DIV/0!</v>
      </c>
      <c r="M42" s="69" t="e">
        <f t="shared" si="3"/>
        <v>#DIV/0!</v>
      </c>
      <c r="N42" s="69" t="e">
        <f t="shared" si="4"/>
        <v>#DIV/0!</v>
      </c>
      <c r="O42" s="181"/>
      <c r="P42" s="181"/>
      <c r="Q42" s="181"/>
      <c r="R42" s="181"/>
      <c r="S42" s="69" t="e">
        <f t="shared" si="5"/>
        <v>#DIV/0!</v>
      </c>
      <c r="T42" s="69" t="e">
        <f t="shared" si="6"/>
        <v>#DIV/0!</v>
      </c>
      <c r="U42" s="69" t="e">
        <f t="shared" si="7"/>
        <v>#DIV/0!</v>
      </c>
      <c r="V42" s="69" t="e">
        <f t="shared" si="8"/>
        <v>#DIV/0!</v>
      </c>
    </row>
    <row r="43" spans="2:22" ht="14.25" x14ac:dyDescent="0.2">
      <c r="B43" s="17" t="s">
        <v>97</v>
      </c>
      <c r="C43" s="17" t="s">
        <v>61</v>
      </c>
      <c r="D43" s="17">
        <v>3</v>
      </c>
      <c r="E43" s="58" t="str">
        <f t="shared" si="0"/>
        <v>Tolyfluanid</v>
      </c>
      <c r="F43" s="72">
        <v>247</v>
      </c>
      <c r="G43" s="73">
        <v>9.7400000000000004E-3</v>
      </c>
      <c r="H43" s="73">
        <v>6.2299999999999996E-4</v>
      </c>
      <c r="I43" s="73">
        <v>2.16E-5</v>
      </c>
      <c r="J43" s="73">
        <v>1.3799999999999999E-6</v>
      </c>
      <c r="K43" s="69" t="e">
        <f t="shared" si="1"/>
        <v>#DIV/0!</v>
      </c>
      <c r="L43" s="69" t="e">
        <f t="shared" si="2"/>
        <v>#DIV/0!</v>
      </c>
      <c r="M43" s="69" t="e">
        <f t="shared" si="3"/>
        <v>#DIV/0!</v>
      </c>
      <c r="N43" s="69" t="e">
        <f t="shared" si="4"/>
        <v>#DIV/0!</v>
      </c>
      <c r="O43" s="181"/>
      <c r="P43" s="181"/>
      <c r="Q43" s="181"/>
      <c r="R43" s="181"/>
      <c r="S43" s="69" t="e">
        <f t="shared" si="5"/>
        <v>#DIV/0!</v>
      </c>
      <c r="T43" s="69" t="e">
        <f t="shared" si="6"/>
        <v>#DIV/0!</v>
      </c>
      <c r="U43" s="69" t="e">
        <f t="shared" si="7"/>
        <v>#DIV/0!</v>
      </c>
      <c r="V43" s="69" t="e">
        <f t="shared" si="8"/>
        <v>#DIV/0!</v>
      </c>
    </row>
    <row r="44" spans="2:22" ht="14.25" x14ac:dyDescent="0.2">
      <c r="B44" s="17" t="s">
        <v>98</v>
      </c>
      <c r="C44" s="17" t="s">
        <v>61</v>
      </c>
      <c r="D44" s="17">
        <v>5</v>
      </c>
      <c r="E44" s="58" t="str">
        <f t="shared" si="0"/>
        <v>Tolyfluanid</v>
      </c>
      <c r="F44" s="72">
        <v>113</v>
      </c>
      <c r="G44" s="73">
        <v>4.65E-2</v>
      </c>
      <c r="H44" s="73">
        <v>2.98E-3</v>
      </c>
      <c r="I44" s="73">
        <v>1.65E-4</v>
      </c>
      <c r="J44" s="73">
        <v>1.0499999999999999E-5</v>
      </c>
      <c r="K44" s="69" t="e">
        <f t="shared" si="1"/>
        <v>#DIV/0!</v>
      </c>
      <c r="L44" s="69" t="e">
        <f t="shared" si="2"/>
        <v>#DIV/0!</v>
      </c>
      <c r="M44" s="69" t="e">
        <f t="shared" si="3"/>
        <v>#DIV/0!</v>
      </c>
      <c r="N44" s="69" t="e">
        <f t="shared" si="4"/>
        <v>#DIV/0!</v>
      </c>
      <c r="O44" s="181"/>
      <c r="P44" s="181"/>
      <c r="Q44" s="181"/>
      <c r="R44" s="181"/>
      <c r="S44" s="69" t="e">
        <f t="shared" si="5"/>
        <v>#DIV/0!</v>
      </c>
      <c r="T44" s="69" t="e">
        <f t="shared" si="6"/>
        <v>#DIV/0!</v>
      </c>
      <c r="U44" s="69" t="e">
        <f t="shared" si="7"/>
        <v>#DIV/0!</v>
      </c>
      <c r="V44" s="69" t="e">
        <f t="shared" si="8"/>
        <v>#DIV/0!</v>
      </c>
    </row>
    <row r="45" spans="2:22" ht="14.25" x14ac:dyDescent="0.2">
      <c r="B45" s="17" t="s">
        <v>99</v>
      </c>
      <c r="C45" s="17" t="s">
        <v>61</v>
      </c>
      <c r="D45" s="17">
        <v>6</v>
      </c>
      <c r="E45" s="58" t="str">
        <f t="shared" si="0"/>
        <v>Tolyfluanid</v>
      </c>
      <c r="F45" s="72">
        <v>680</v>
      </c>
      <c r="G45" s="73">
        <v>3.2899999999999999E-2</v>
      </c>
      <c r="H45" s="73">
        <v>2.0999999999999999E-3</v>
      </c>
      <c r="I45" s="73">
        <v>6.0099999999999997E-5</v>
      </c>
      <c r="J45" s="73">
        <v>3.8399999999999997E-6</v>
      </c>
      <c r="K45" s="69" t="e">
        <f t="shared" si="1"/>
        <v>#DIV/0!</v>
      </c>
      <c r="L45" s="69" t="e">
        <f t="shared" si="2"/>
        <v>#DIV/0!</v>
      </c>
      <c r="M45" s="69" t="e">
        <f t="shared" si="3"/>
        <v>#DIV/0!</v>
      </c>
      <c r="N45" s="69" t="e">
        <f t="shared" si="4"/>
        <v>#DIV/0!</v>
      </c>
      <c r="O45" s="181"/>
      <c r="P45" s="181"/>
      <c r="Q45" s="181"/>
      <c r="R45" s="181"/>
      <c r="S45" s="69" t="e">
        <f t="shared" si="5"/>
        <v>#DIV/0!</v>
      </c>
      <c r="T45" s="69" t="e">
        <f t="shared" si="6"/>
        <v>#DIV/0!</v>
      </c>
      <c r="U45" s="69" t="e">
        <f t="shared" si="7"/>
        <v>#DIV/0!</v>
      </c>
      <c r="V45" s="69" t="e">
        <f t="shared" si="8"/>
        <v>#DIV/0!</v>
      </c>
    </row>
    <row r="46" spans="2:22" ht="14.25" x14ac:dyDescent="0.2">
      <c r="B46" s="17" t="s">
        <v>100</v>
      </c>
      <c r="C46" s="17" t="s">
        <v>61</v>
      </c>
      <c r="D46" s="17">
        <v>7</v>
      </c>
      <c r="E46" s="58" t="str">
        <f t="shared" si="0"/>
        <v>Tolyfluanid</v>
      </c>
      <c r="F46" s="72">
        <v>280</v>
      </c>
      <c r="G46" s="73">
        <v>0.111</v>
      </c>
      <c r="H46" s="73">
        <v>7.1300000000000001E-3</v>
      </c>
      <c r="I46" s="73">
        <v>2.2900000000000001E-4</v>
      </c>
      <c r="J46" s="73">
        <v>1.4600000000000001E-5</v>
      </c>
      <c r="K46" s="69" t="e">
        <f t="shared" si="1"/>
        <v>#DIV/0!</v>
      </c>
      <c r="L46" s="69" t="e">
        <f t="shared" si="2"/>
        <v>#DIV/0!</v>
      </c>
      <c r="M46" s="69" t="e">
        <f t="shared" si="3"/>
        <v>#DIV/0!</v>
      </c>
      <c r="N46" s="69" t="e">
        <f t="shared" si="4"/>
        <v>#DIV/0!</v>
      </c>
      <c r="O46" s="181"/>
      <c r="P46" s="181"/>
      <c r="Q46" s="181"/>
      <c r="R46" s="181"/>
      <c r="S46" s="69" t="e">
        <f t="shared" si="5"/>
        <v>#DIV/0!</v>
      </c>
      <c r="T46" s="69" t="e">
        <f t="shared" si="6"/>
        <v>#DIV/0!</v>
      </c>
      <c r="U46" s="69" t="e">
        <f t="shared" si="7"/>
        <v>#DIV/0!</v>
      </c>
      <c r="V46" s="69" t="e">
        <f t="shared" si="8"/>
        <v>#DIV/0!</v>
      </c>
    </row>
    <row r="47" spans="2:22" ht="14.25" x14ac:dyDescent="0.2">
      <c r="B47" s="17" t="s">
        <v>101</v>
      </c>
      <c r="C47" s="17" t="s">
        <v>61</v>
      </c>
      <c r="D47" s="17">
        <v>8</v>
      </c>
      <c r="E47" s="58" t="str">
        <f t="shared" si="0"/>
        <v>Tolyfluanid</v>
      </c>
      <c r="F47" s="72">
        <v>225</v>
      </c>
      <c r="G47" s="73">
        <v>6.7900000000000002E-2</v>
      </c>
      <c r="H47" s="73">
        <v>4.3499999999999997E-3</v>
      </c>
      <c r="I47" s="73">
        <v>1.17E-4</v>
      </c>
      <c r="J47" s="73">
        <v>7.4599999999999997E-6</v>
      </c>
      <c r="K47" s="69" t="e">
        <f t="shared" si="1"/>
        <v>#DIV/0!</v>
      </c>
      <c r="L47" s="69" t="e">
        <f t="shared" si="2"/>
        <v>#DIV/0!</v>
      </c>
      <c r="M47" s="69" t="e">
        <f t="shared" si="3"/>
        <v>#DIV/0!</v>
      </c>
      <c r="N47" s="69" t="e">
        <f t="shared" si="4"/>
        <v>#DIV/0!</v>
      </c>
      <c r="O47" s="181"/>
      <c r="P47" s="181"/>
      <c r="Q47" s="181"/>
      <c r="R47" s="181"/>
      <c r="S47" s="69" t="e">
        <f t="shared" si="5"/>
        <v>#DIV/0!</v>
      </c>
      <c r="T47" s="69" t="e">
        <f t="shared" si="6"/>
        <v>#DIV/0!</v>
      </c>
      <c r="U47" s="69" t="e">
        <f t="shared" si="7"/>
        <v>#DIV/0!</v>
      </c>
      <c r="V47" s="69" t="e">
        <f t="shared" si="8"/>
        <v>#DIV/0!</v>
      </c>
    </row>
    <row r="48" spans="2:22" ht="14.25" x14ac:dyDescent="0.2">
      <c r="B48" s="17" t="s">
        <v>102</v>
      </c>
      <c r="C48" s="17" t="s">
        <v>61</v>
      </c>
      <c r="D48" s="17">
        <v>9</v>
      </c>
      <c r="E48" s="58" t="str">
        <f t="shared" si="0"/>
        <v>Tolyfluanid</v>
      </c>
      <c r="F48" s="72">
        <v>315</v>
      </c>
      <c r="G48" s="73">
        <v>2.47E-2</v>
      </c>
      <c r="H48" s="73">
        <v>1.58E-3</v>
      </c>
      <c r="I48" s="73">
        <v>6.2899999999999997E-5</v>
      </c>
      <c r="J48" s="73">
        <v>4.0199999999999996E-6</v>
      </c>
      <c r="K48" s="69" t="e">
        <f t="shared" si="1"/>
        <v>#DIV/0!</v>
      </c>
      <c r="L48" s="69" t="e">
        <f t="shared" si="2"/>
        <v>#DIV/0!</v>
      </c>
      <c r="M48" s="69" t="e">
        <f t="shared" si="3"/>
        <v>#DIV/0!</v>
      </c>
      <c r="N48" s="69" t="e">
        <f t="shared" si="4"/>
        <v>#DIV/0!</v>
      </c>
      <c r="O48" s="181"/>
      <c r="P48" s="181"/>
      <c r="Q48" s="181"/>
      <c r="R48" s="181"/>
      <c r="S48" s="69" t="e">
        <f t="shared" si="5"/>
        <v>#DIV/0!</v>
      </c>
      <c r="T48" s="69" t="e">
        <f t="shared" si="6"/>
        <v>#DIV/0!</v>
      </c>
      <c r="U48" s="69" t="e">
        <f t="shared" si="7"/>
        <v>#DIV/0!</v>
      </c>
      <c r="V48" s="69" t="e">
        <f t="shared" si="8"/>
        <v>#DIV/0!</v>
      </c>
    </row>
    <row r="49" spans="2:22" ht="14.25" x14ac:dyDescent="0.2">
      <c r="B49" s="17" t="s">
        <v>103</v>
      </c>
      <c r="C49" s="17" t="s">
        <v>62</v>
      </c>
      <c r="D49" s="17">
        <v>1</v>
      </c>
      <c r="E49" s="58" t="str">
        <f t="shared" si="0"/>
        <v>Tolyfluanid</v>
      </c>
      <c r="F49" s="72">
        <v>974</v>
      </c>
      <c r="G49" s="73">
        <v>9.6299999999999997E-3</v>
      </c>
      <c r="H49" s="73">
        <v>6.1600000000000001E-4</v>
      </c>
      <c r="I49" s="73">
        <v>1.2300000000000001E-4</v>
      </c>
      <c r="J49" s="73">
        <v>7.8900000000000007E-6</v>
      </c>
      <c r="K49" s="69" t="e">
        <f t="shared" si="1"/>
        <v>#DIV/0!</v>
      </c>
      <c r="L49" s="69" t="e">
        <f t="shared" si="2"/>
        <v>#DIV/0!</v>
      </c>
      <c r="M49" s="69" t="e">
        <f t="shared" si="3"/>
        <v>#DIV/0!</v>
      </c>
      <c r="N49" s="69" t="e">
        <f t="shared" si="4"/>
        <v>#DIV/0!</v>
      </c>
      <c r="O49" s="181"/>
      <c r="P49" s="181"/>
      <c r="Q49" s="181"/>
      <c r="R49" s="181"/>
      <c r="S49" s="69" t="e">
        <f t="shared" si="5"/>
        <v>#DIV/0!</v>
      </c>
      <c r="T49" s="69" t="e">
        <f t="shared" si="6"/>
        <v>#DIV/0!</v>
      </c>
      <c r="U49" s="69" t="e">
        <f t="shared" si="7"/>
        <v>#DIV/0!</v>
      </c>
      <c r="V49" s="69" t="e">
        <f t="shared" si="8"/>
        <v>#DIV/0!</v>
      </c>
    </row>
    <row r="50" spans="2:22" ht="14.25" x14ac:dyDescent="0.2">
      <c r="B50" s="17" t="s">
        <v>104</v>
      </c>
      <c r="C50" s="17" t="s">
        <v>62</v>
      </c>
      <c r="D50" s="17">
        <v>10</v>
      </c>
      <c r="E50" s="58" t="str">
        <f t="shared" si="0"/>
        <v>Tolyfluanid</v>
      </c>
      <c r="F50" s="72">
        <v>800</v>
      </c>
      <c r="G50" s="73">
        <v>4.53E-2</v>
      </c>
      <c r="H50" s="73">
        <v>2.8999999999999998E-3</v>
      </c>
      <c r="I50" s="73">
        <v>1.05E-4</v>
      </c>
      <c r="J50" s="73">
        <v>6.7100000000000001E-6</v>
      </c>
      <c r="K50" s="69" t="e">
        <f t="shared" si="1"/>
        <v>#DIV/0!</v>
      </c>
      <c r="L50" s="69" t="e">
        <f t="shared" si="2"/>
        <v>#DIV/0!</v>
      </c>
      <c r="M50" s="69" t="e">
        <f t="shared" si="3"/>
        <v>#DIV/0!</v>
      </c>
      <c r="N50" s="69" t="e">
        <f t="shared" si="4"/>
        <v>#DIV/0!</v>
      </c>
      <c r="O50" s="181"/>
      <c r="P50" s="181"/>
      <c r="Q50" s="181"/>
      <c r="R50" s="181"/>
      <c r="S50" s="69" t="e">
        <f t="shared" si="5"/>
        <v>#DIV/0!</v>
      </c>
      <c r="T50" s="69" t="e">
        <f t="shared" si="6"/>
        <v>#DIV/0!</v>
      </c>
      <c r="U50" s="69" t="e">
        <f t="shared" si="7"/>
        <v>#DIV/0!</v>
      </c>
      <c r="V50" s="69" t="e">
        <f t="shared" si="8"/>
        <v>#DIV/0!</v>
      </c>
    </row>
    <row r="51" spans="2:22" ht="14.25" x14ac:dyDescent="0.2">
      <c r="B51" s="17" t="s">
        <v>105</v>
      </c>
      <c r="C51" s="17" t="s">
        <v>62</v>
      </c>
      <c r="D51" s="17">
        <v>2</v>
      </c>
      <c r="E51" s="58" t="str">
        <f t="shared" si="0"/>
        <v>Tolyfluanid</v>
      </c>
      <c r="F51" s="72">
        <v>300</v>
      </c>
      <c r="G51" s="73">
        <v>1.1299999999999999E-2</v>
      </c>
      <c r="H51" s="73">
        <v>7.2400000000000003E-4</v>
      </c>
      <c r="I51" s="73">
        <v>9.6600000000000003E-5</v>
      </c>
      <c r="J51" s="73">
        <v>6.1800000000000001E-6</v>
      </c>
      <c r="K51" s="69" t="e">
        <f t="shared" si="1"/>
        <v>#DIV/0!</v>
      </c>
      <c r="L51" s="69" t="e">
        <f t="shared" si="2"/>
        <v>#DIV/0!</v>
      </c>
      <c r="M51" s="69" t="e">
        <f t="shared" si="3"/>
        <v>#DIV/0!</v>
      </c>
      <c r="N51" s="69" t="e">
        <f t="shared" si="4"/>
        <v>#DIV/0!</v>
      </c>
      <c r="O51" s="181"/>
      <c r="P51" s="181"/>
      <c r="Q51" s="181"/>
      <c r="R51" s="181"/>
      <c r="S51" s="69" t="e">
        <f t="shared" si="5"/>
        <v>#DIV/0!</v>
      </c>
      <c r="T51" s="69" t="e">
        <f t="shared" si="6"/>
        <v>#DIV/0!</v>
      </c>
      <c r="U51" s="69" t="e">
        <f t="shared" si="7"/>
        <v>#DIV/0!</v>
      </c>
      <c r="V51" s="69" t="e">
        <f t="shared" si="8"/>
        <v>#DIV/0!</v>
      </c>
    </row>
    <row r="52" spans="2:22" ht="14.25" x14ac:dyDescent="0.2">
      <c r="B52" s="17" t="s">
        <v>106</v>
      </c>
      <c r="C52" s="17" t="s">
        <v>62</v>
      </c>
      <c r="D52" s="17">
        <v>3</v>
      </c>
      <c r="E52" s="58" t="str">
        <f t="shared" si="0"/>
        <v>Tolyfluanid</v>
      </c>
      <c r="F52" s="72">
        <v>460</v>
      </c>
      <c r="G52" s="73">
        <v>6.3100000000000003E-2</v>
      </c>
      <c r="H52" s="73">
        <v>4.0299999999999997E-3</v>
      </c>
      <c r="I52" s="73">
        <v>1.13E-4</v>
      </c>
      <c r="J52" s="73">
        <v>7.1999999999999997E-6</v>
      </c>
      <c r="K52" s="69" t="e">
        <f t="shared" si="1"/>
        <v>#DIV/0!</v>
      </c>
      <c r="L52" s="69" t="e">
        <f t="shared" si="2"/>
        <v>#DIV/0!</v>
      </c>
      <c r="M52" s="69" t="e">
        <f t="shared" si="3"/>
        <v>#DIV/0!</v>
      </c>
      <c r="N52" s="69" t="e">
        <f t="shared" si="4"/>
        <v>#DIV/0!</v>
      </c>
      <c r="O52" s="181"/>
      <c r="P52" s="181"/>
      <c r="Q52" s="181"/>
      <c r="R52" s="181"/>
      <c r="S52" s="69" t="e">
        <f t="shared" si="5"/>
        <v>#DIV/0!</v>
      </c>
      <c r="T52" s="69" t="e">
        <f t="shared" si="6"/>
        <v>#DIV/0!</v>
      </c>
      <c r="U52" s="69" t="e">
        <f t="shared" si="7"/>
        <v>#DIV/0!</v>
      </c>
      <c r="V52" s="69" t="e">
        <f t="shared" si="8"/>
        <v>#DIV/0!</v>
      </c>
    </row>
    <row r="53" spans="2:22" ht="14.25" x14ac:dyDescent="0.2">
      <c r="B53" s="17" t="s">
        <v>107</v>
      </c>
      <c r="C53" s="17" t="s">
        <v>62</v>
      </c>
      <c r="D53" s="17">
        <v>4</v>
      </c>
      <c r="E53" s="58" t="str">
        <f t="shared" si="0"/>
        <v>Tolyfluanid</v>
      </c>
      <c r="F53" s="72">
        <v>1560</v>
      </c>
      <c r="G53" s="73">
        <v>2.86E-2</v>
      </c>
      <c r="H53" s="73">
        <v>1.83E-3</v>
      </c>
      <c r="I53" s="73">
        <v>4.3399999999999998E-5</v>
      </c>
      <c r="J53" s="73">
        <v>2.7700000000000002E-6</v>
      </c>
      <c r="K53" s="69" t="e">
        <f t="shared" si="1"/>
        <v>#DIV/0!</v>
      </c>
      <c r="L53" s="69" t="e">
        <f t="shared" si="2"/>
        <v>#DIV/0!</v>
      </c>
      <c r="M53" s="69" t="e">
        <f t="shared" si="3"/>
        <v>#DIV/0!</v>
      </c>
      <c r="N53" s="69" t="e">
        <f t="shared" si="4"/>
        <v>#DIV/0!</v>
      </c>
      <c r="O53" s="181"/>
      <c r="P53" s="181"/>
      <c r="Q53" s="181"/>
      <c r="R53" s="181"/>
      <c r="S53" s="69" t="e">
        <f t="shared" si="5"/>
        <v>#DIV/0!</v>
      </c>
      <c r="T53" s="69" t="e">
        <f t="shared" si="6"/>
        <v>#DIV/0!</v>
      </c>
      <c r="U53" s="69" t="e">
        <f t="shared" si="7"/>
        <v>#DIV/0!</v>
      </c>
      <c r="V53" s="69" t="e">
        <f t="shared" si="8"/>
        <v>#DIV/0!</v>
      </c>
    </row>
    <row r="54" spans="2:22" ht="14.25" x14ac:dyDescent="0.2">
      <c r="B54" s="17" t="s">
        <v>108</v>
      </c>
      <c r="C54" s="17" t="s">
        <v>62</v>
      </c>
      <c r="D54" s="17">
        <v>5</v>
      </c>
      <c r="E54" s="58" t="str">
        <f t="shared" si="0"/>
        <v>Tolyfluanid</v>
      </c>
      <c r="F54" s="72">
        <v>548</v>
      </c>
      <c r="G54" s="73">
        <v>3.2500000000000001E-2</v>
      </c>
      <c r="H54" s="73">
        <v>2.0799999999999998E-3</v>
      </c>
      <c r="I54" s="73">
        <v>6.9800000000000003E-5</v>
      </c>
      <c r="J54" s="73">
        <v>4.4599999999999996E-6</v>
      </c>
      <c r="K54" s="69" t="e">
        <f t="shared" si="1"/>
        <v>#DIV/0!</v>
      </c>
      <c r="L54" s="69" t="e">
        <f t="shared" si="2"/>
        <v>#DIV/0!</v>
      </c>
      <c r="M54" s="69" t="e">
        <f t="shared" si="3"/>
        <v>#DIV/0!</v>
      </c>
      <c r="N54" s="69" t="e">
        <f t="shared" si="4"/>
        <v>#DIV/0!</v>
      </c>
      <c r="O54" s="181"/>
      <c r="P54" s="181"/>
      <c r="Q54" s="181"/>
      <c r="R54" s="181"/>
      <c r="S54" s="69" t="e">
        <f t="shared" si="5"/>
        <v>#DIV/0!</v>
      </c>
      <c r="T54" s="69" t="e">
        <f t="shared" si="6"/>
        <v>#DIV/0!</v>
      </c>
      <c r="U54" s="69" t="e">
        <f t="shared" si="7"/>
        <v>#DIV/0!</v>
      </c>
      <c r="V54" s="69" t="e">
        <f t="shared" si="8"/>
        <v>#DIV/0!</v>
      </c>
    </row>
    <row r="55" spans="2:22" ht="14.25" x14ac:dyDescent="0.2">
      <c r="B55" s="17" t="s">
        <v>109</v>
      </c>
      <c r="C55" s="17" t="s">
        <v>62</v>
      </c>
      <c r="D55" s="17">
        <v>6</v>
      </c>
      <c r="E55" s="58" t="str">
        <f t="shared" si="0"/>
        <v>Tolyfluanid</v>
      </c>
      <c r="F55" s="72">
        <v>150</v>
      </c>
      <c r="G55" s="73">
        <v>1.35E-2</v>
      </c>
      <c r="H55" s="73">
        <v>8.6200000000000003E-4</v>
      </c>
      <c r="I55" s="73">
        <v>1.85E-4</v>
      </c>
      <c r="J55" s="73">
        <v>1.19E-5</v>
      </c>
      <c r="K55" s="69" t="e">
        <f t="shared" si="1"/>
        <v>#DIV/0!</v>
      </c>
      <c r="L55" s="69" t="e">
        <f t="shared" si="2"/>
        <v>#DIV/0!</v>
      </c>
      <c r="M55" s="69" t="e">
        <f t="shared" si="3"/>
        <v>#DIV/0!</v>
      </c>
      <c r="N55" s="69" t="e">
        <f t="shared" si="4"/>
        <v>#DIV/0!</v>
      </c>
      <c r="O55" s="181"/>
      <c r="P55" s="181"/>
      <c r="Q55" s="181"/>
      <c r="R55" s="181"/>
      <c r="S55" s="69" t="e">
        <f t="shared" si="5"/>
        <v>#DIV/0!</v>
      </c>
      <c r="T55" s="69" t="e">
        <f t="shared" si="6"/>
        <v>#DIV/0!</v>
      </c>
      <c r="U55" s="69" t="e">
        <f t="shared" si="7"/>
        <v>#DIV/0!</v>
      </c>
      <c r="V55" s="69" t="e">
        <f t="shared" si="8"/>
        <v>#DIV/0!</v>
      </c>
    </row>
    <row r="56" spans="2:22" ht="14.25" x14ac:dyDescent="0.2">
      <c r="B56" s="17" t="s">
        <v>110</v>
      </c>
      <c r="C56" s="17" t="s">
        <v>62</v>
      </c>
      <c r="D56" s="17">
        <v>7</v>
      </c>
      <c r="E56" s="58" t="str">
        <f t="shared" si="0"/>
        <v>Tolyfluanid</v>
      </c>
      <c r="F56" s="72">
        <v>100</v>
      </c>
      <c r="G56" s="73">
        <v>1.12E-2</v>
      </c>
      <c r="H56" s="73">
        <v>7.1699999999999997E-4</v>
      </c>
      <c r="I56" s="73">
        <v>4.0500000000000002E-5</v>
      </c>
      <c r="J56" s="73">
        <v>2.5900000000000002E-6</v>
      </c>
      <c r="K56" s="69" t="e">
        <f t="shared" si="1"/>
        <v>#DIV/0!</v>
      </c>
      <c r="L56" s="69" t="e">
        <f t="shared" si="2"/>
        <v>#DIV/0!</v>
      </c>
      <c r="M56" s="69" t="e">
        <f t="shared" si="3"/>
        <v>#DIV/0!</v>
      </c>
      <c r="N56" s="69" t="e">
        <f t="shared" si="4"/>
        <v>#DIV/0!</v>
      </c>
      <c r="O56" s="181"/>
      <c r="P56" s="181"/>
      <c r="Q56" s="181"/>
      <c r="R56" s="181"/>
      <c r="S56" s="69" t="e">
        <f t="shared" si="5"/>
        <v>#DIV/0!</v>
      </c>
      <c r="T56" s="69" t="e">
        <f t="shared" si="6"/>
        <v>#DIV/0!</v>
      </c>
      <c r="U56" s="69" t="e">
        <f t="shared" si="7"/>
        <v>#DIV/0!</v>
      </c>
      <c r="V56" s="69" t="e">
        <f t="shared" si="8"/>
        <v>#DIV/0!</v>
      </c>
    </row>
    <row r="57" spans="2:22" ht="14.25" x14ac:dyDescent="0.2">
      <c r="B57" s="17" t="s">
        <v>111</v>
      </c>
      <c r="C57" s="17" t="s">
        <v>62</v>
      </c>
      <c r="D57" s="17">
        <v>8</v>
      </c>
      <c r="E57" s="58" t="str">
        <f t="shared" si="0"/>
        <v>Tolyfluanid</v>
      </c>
      <c r="F57" s="72">
        <v>300</v>
      </c>
      <c r="G57" s="73">
        <v>1.47E-2</v>
      </c>
      <c r="H57" s="74">
        <v>9.3999999999999997E-4</v>
      </c>
      <c r="I57" s="73">
        <v>5.8600000000000001E-5</v>
      </c>
      <c r="J57" s="73">
        <v>3.7500000000000001E-6</v>
      </c>
      <c r="K57" s="69" t="e">
        <f t="shared" si="1"/>
        <v>#DIV/0!</v>
      </c>
      <c r="L57" s="69" t="e">
        <f t="shared" si="2"/>
        <v>#DIV/0!</v>
      </c>
      <c r="M57" s="69" t="e">
        <f t="shared" si="3"/>
        <v>#DIV/0!</v>
      </c>
      <c r="N57" s="69" t="e">
        <f t="shared" si="4"/>
        <v>#DIV/0!</v>
      </c>
      <c r="O57" s="181"/>
      <c r="P57" s="181"/>
      <c r="Q57" s="181"/>
      <c r="R57" s="181"/>
      <c r="S57" s="69" t="e">
        <f t="shared" si="5"/>
        <v>#DIV/0!</v>
      </c>
      <c r="T57" s="69" t="e">
        <f t="shared" si="6"/>
        <v>#DIV/0!</v>
      </c>
      <c r="U57" s="69" t="e">
        <f t="shared" si="7"/>
        <v>#DIV/0!</v>
      </c>
      <c r="V57" s="69" t="e">
        <f t="shared" si="8"/>
        <v>#DIV/0!</v>
      </c>
    </row>
    <row r="58" spans="2:22" ht="14.25" x14ac:dyDescent="0.2">
      <c r="B58" s="17" t="s">
        <v>112</v>
      </c>
      <c r="C58" s="17" t="s">
        <v>62</v>
      </c>
      <c r="D58" s="17">
        <v>9</v>
      </c>
      <c r="E58" s="58" t="str">
        <f t="shared" si="0"/>
        <v>Tolyfluanid</v>
      </c>
      <c r="F58" s="72">
        <v>400</v>
      </c>
      <c r="G58" s="73">
        <v>3.4799999999999998E-2</v>
      </c>
      <c r="H58" s="73">
        <v>2.2200000000000002E-3</v>
      </c>
      <c r="I58" s="73">
        <v>1.2400000000000001E-4</v>
      </c>
      <c r="J58" s="73">
        <v>7.9400000000000002E-6</v>
      </c>
      <c r="K58" s="69" t="e">
        <f t="shared" si="1"/>
        <v>#DIV/0!</v>
      </c>
      <c r="L58" s="69" t="e">
        <f t="shared" si="2"/>
        <v>#DIV/0!</v>
      </c>
      <c r="M58" s="69" t="e">
        <f t="shared" si="3"/>
        <v>#DIV/0!</v>
      </c>
      <c r="N58" s="69" t="e">
        <f t="shared" si="4"/>
        <v>#DIV/0!</v>
      </c>
      <c r="O58" s="181"/>
      <c r="P58" s="181"/>
      <c r="Q58" s="181"/>
      <c r="R58" s="181"/>
      <c r="S58" s="69" t="e">
        <f t="shared" si="5"/>
        <v>#DIV/0!</v>
      </c>
      <c r="T58" s="69" t="e">
        <f t="shared" si="6"/>
        <v>#DIV/0!</v>
      </c>
      <c r="U58" s="69" t="e">
        <f t="shared" si="7"/>
        <v>#DIV/0!</v>
      </c>
      <c r="V58" s="69" t="e">
        <f t="shared" si="8"/>
        <v>#DIV/0!</v>
      </c>
    </row>
    <row r="59" spans="2:22" ht="14.25" x14ac:dyDescent="0.2">
      <c r="B59" s="17" t="s">
        <v>113</v>
      </c>
      <c r="C59" s="17" t="s">
        <v>63</v>
      </c>
      <c r="D59" s="17">
        <v>1</v>
      </c>
      <c r="E59" s="58" t="str">
        <f t="shared" si="0"/>
        <v>Tolyfluanid</v>
      </c>
      <c r="F59" s="72">
        <v>193</v>
      </c>
      <c r="G59" s="73">
        <v>3.4099999999999998E-3</v>
      </c>
      <c r="H59" s="73">
        <v>2.1800000000000001E-4</v>
      </c>
      <c r="I59" s="73">
        <v>6.9999999999999994E-5</v>
      </c>
      <c r="J59" s="73">
        <v>4.4700000000000004E-6</v>
      </c>
      <c r="K59" s="69" t="e">
        <f t="shared" si="1"/>
        <v>#DIV/0!</v>
      </c>
      <c r="L59" s="69" t="e">
        <f t="shared" si="2"/>
        <v>#DIV/0!</v>
      </c>
      <c r="M59" s="69" t="e">
        <f t="shared" si="3"/>
        <v>#DIV/0!</v>
      </c>
      <c r="N59" s="69" t="e">
        <f t="shared" si="4"/>
        <v>#DIV/0!</v>
      </c>
      <c r="O59" s="181"/>
      <c r="P59" s="181"/>
      <c r="Q59" s="181"/>
      <c r="R59" s="181"/>
      <c r="S59" s="69" t="e">
        <f t="shared" si="5"/>
        <v>#DIV/0!</v>
      </c>
      <c r="T59" s="69" t="e">
        <f t="shared" si="6"/>
        <v>#DIV/0!</v>
      </c>
      <c r="U59" s="69" t="e">
        <f t="shared" si="7"/>
        <v>#DIV/0!</v>
      </c>
      <c r="V59" s="69" t="e">
        <f t="shared" si="8"/>
        <v>#DIV/0!</v>
      </c>
    </row>
    <row r="60" spans="2:22" ht="14.25" x14ac:dyDescent="0.2">
      <c r="B60" s="17" t="s">
        <v>114</v>
      </c>
      <c r="C60" s="17" t="s">
        <v>63</v>
      </c>
      <c r="D60" s="17">
        <v>3</v>
      </c>
      <c r="E60" s="58" t="str">
        <f t="shared" si="0"/>
        <v>Tolyfluanid</v>
      </c>
      <c r="F60" s="72">
        <v>150</v>
      </c>
      <c r="G60" s="73">
        <v>1.84E-2</v>
      </c>
      <c r="H60" s="73">
        <v>1.17E-3</v>
      </c>
      <c r="I60" s="73">
        <v>1.3100000000000001E-4</v>
      </c>
      <c r="J60" s="73">
        <v>8.3799999999999994E-6</v>
      </c>
      <c r="K60" s="69" t="e">
        <f t="shared" si="1"/>
        <v>#DIV/0!</v>
      </c>
      <c r="L60" s="69" t="e">
        <f t="shared" si="2"/>
        <v>#DIV/0!</v>
      </c>
      <c r="M60" s="69" t="e">
        <f t="shared" si="3"/>
        <v>#DIV/0!</v>
      </c>
      <c r="N60" s="69" t="e">
        <f t="shared" si="4"/>
        <v>#DIV/0!</v>
      </c>
      <c r="O60" s="181"/>
      <c r="P60" s="181"/>
      <c r="Q60" s="181"/>
      <c r="R60" s="181"/>
      <c r="S60" s="69" t="e">
        <f t="shared" si="5"/>
        <v>#DIV/0!</v>
      </c>
      <c r="T60" s="69" t="e">
        <f t="shared" si="6"/>
        <v>#DIV/0!</v>
      </c>
      <c r="U60" s="69" t="e">
        <f t="shared" si="7"/>
        <v>#DIV/0!</v>
      </c>
      <c r="V60" s="69" t="e">
        <f t="shared" si="8"/>
        <v>#DIV/0!</v>
      </c>
    </row>
    <row r="61" spans="2:22" ht="14.25" x14ac:dyDescent="0.2">
      <c r="B61" s="17" t="s">
        <v>115</v>
      </c>
      <c r="C61" s="17" t="s">
        <v>63</v>
      </c>
      <c r="D61" s="17">
        <v>4</v>
      </c>
      <c r="E61" s="58" t="str">
        <f t="shared" si="0"/>
        <v>Tolyfluanid</v>
      </c>
      <c r="F61" s="72">
        <v>700</v>
      </c>
      <c r="G61" s="73">
        <v>1.34E-2</v>
      </c>
      <c r="H61" s="73">
        <v>8.5899999999999995E-4</v>
      </c>
      <c r="I61" s="73">
        <v>1.0900000000000001E-4</v>
      </c>
      <c r="J61" s="73">
        <v>6.9700000000000002E-6</v>
      </c>
      <c r="K61" s="69" t="e">
        <f t="shared" si="1"/>
        <v>#DIV/0!</v>
      </c>
      <c r="L61" s="69" t="e">
        <f t="shared" si="2"/>
        <v>#DIV/0!</v>
      </c>
      <c r="M61" s="69" t="e">
        <f t="shared" si="3"/>
        <v>#DIV/0!</v>
      </c>
      <c r="N61" s="69" t="e">
        <f t="shared" si="4"/>
        <v>#DIV/0!</v>
      </c>
      <c r="O61" s="181"/>
      <c r="P61" s="181"/>
      <c r="Q61" s="181"/>
      <c r="R61" s="181"/>
      <c r="S61" s="69" t="e">
        <f t="shared" si="5"/>
        <v>#DIV/0!</v>
      </c>
      <c r="T61" s="69" t="e">
        <f t="shared" si="6"/>
        <v>#DIV/0!</v>
      </c>
      <c r="U61" s="69" t="e">
        <f t="shared" si="7"/>
        <v>#DIV/0!</v>
      </c>
      <c r="V61" s="69" t="e">
        <f t="shared" si="8"/>
        <v>#DIV/0!</v>
      </c>
    </row>
    <row r="62" spans="2:22" ht="14.25" x14ac:dyDescent="0.2">
      <c r="B62" s="17" t="s">
        <v>116</v>
      </c>
      <c r="C62" s="17" t="s">
        <v>63</v>
      </c>
      <c r="D62" s="17">
        <v>5</v>
      </c>
      <c r="E62" s="58" t="str">
        <f t="shared" si="0"/>
        <v>Tolyfluanid</v>
      </c>
      <c r="F62" s="72">
        <v>208</v>
      </c>
      <c r="G62" s="73">
        <v>3.1E-2</v>
      </c>
      <c r="H62" s="73">
        <v>1.98E-3</v>
      </c>
      <c r="I62" s="73">
        <v>9.0000000000000006E-5</v>
      </c>
      <c r="J62" s="73">
        <v>5.7599999999999999E-6</v>
      </c>
      <c r="K62" s="69" t="e">
        <f t="shared" si="1"/>
        <v>#DIV/0!</v>
      </c>
      <c r="L62" s="69" t="e">
        <f t="shared" si="2"/>
        <v>#DIV/0!</v>
      </c>
      <c r="M62" s="69" t="e">
        <f t="shared" si="3"/>
        <v>#DIV/0!</v>
      </c>
      <c r="N62" s="69" t="e">
        <f t="shared" si="4"/>
        <v>#DIV/0!</v>
      </c>
      <c r="O62" s="181"/>
      <c r="P62" s="181"/>
      <c r="Q62" s="181"/>
      <c r="R62" s="181"/>
      <c r="S62" s="69" t="e">
        <f t="shared" si="5"/>
        <v>#DIV/0!</v>
      </c>
      <c r="T62" s="69" t="e">
        <f t="shared" si="6"/>
        <v>#DIV/0!</v>
      </c>
      <c r="U62" s="69" t="e">
        <f t="shared" si="7"/>
        <v>#DIV/0!</v>
      </c>
      <c r="V62" s="69" t="e">
        <f t="shared" si="8"/>
        <v>#DIV/0!</v>
      </c>
    </row>
    <row r="63" spans="2:22" ht="14.25" x14ac:dyDescent="0.2">
      <c r="B63" s="17" t="s">
        <v>117</v>
      </c>
      <c r="C63" s="17" t="s">
        <v>64</v>
      </c>
      <c r="D63" s="17">
        <v>1</v>
      </c>
      <c r="E63" s="58" t="str">
        <f t="shared" si="0"/>
        <v>Tolyfluanid</v>
      </c>
      <c r="F63" s="72">
        <v>650</v>
      </c>
      <c r="G63" s="73">
        <v>3.0700000000000002E-2</v>
      </c>
      <c r="H63" s="73">
        <v>1.9599999999999999E-3</v>
      </c>
      <c r="I63" s="73">
        <v>1.21E-4</v>
      </c>
      <c r="J63" s="73">
        <v>7.7400000000000004E-6</v>
      </c>
      <c r="K63" s="69" t="e">
        <f t="shared" si="1"/>
        <v>#DIV/0!</v>
      </c>
      <c r="L63" s="69" t="e">
        <f t="shared" si="2"/>
        <v>#DIV/0!</v>
      </c>
      <c r="M63" s="69" t="e">
        <f t="shared" si="3"/>
        <v>#DIV/0!</v>
      </c>
      <c r="N63" s="69" t="e">
        <f t="shared" si="4"/>
        <v>#DIV/0!</v>
      </c>
      <c r="O63" s="181"/>
      <c r="P63" s="181"/>
      <c r="Q63" s="181"/>
      <c r="R63" s="181"/>
      <c r="S63" s="69" t="e">
        <f t="shared" si="5"/>
        <v>#DIV/0!</v>
      </c>
      <c r="T63" s="69" t="e">
        <f t="shared" si="6"/>
        <v>#DIV/0!</v>
      </c>
      <c r="U63" s="69" t="e">
        <f t="shared" si="7"/>
        <v>#DIV/0!</v>
      </c>
      <c r="V63" s="69" t="e">
        <f t="shared" si="8"/>
        <v>#DIV/0!</v>
      </c>
    </row>
    <row r="64" spans="2:22" ht="14.25" x14ac:dyDescent="0.2">
      <c r="B64" s="17" t="s">
        <v>118</v>
      </c>
      <c r="C64" s="17" t="s">
        <v>64</v>
      </c>
      <c r="D64" s="17">
        <v>2</v>
      </c>
      <c r="E64" s="58" t="str">
        <f t="shared" si="0"/>
        <v>Tolyfluanid</v>
      </c>
      <c r="F64" s="72">
        <v>640</v>
      </c>
      <c r="G64" s="73">
        <v>6.5100000000000005E-2</v>
      </c>
      <c r="H64" s="73">
        <v>4.1599999999999996E-3</v>
      </c>
      <c r="I64" s="73">
        <v>1.01E-4</v>
      </c>
      <c r="J64" s="73">
        <v>6.4500000000000001E-6</v>
      </c>
      <c r="K64" s="69" t="e">
        <f t="shared" si="1"/>
        <v>#DIV/0!</v>
      </c>
      <c r="L64" s="69" t="e">
        <f t="shared" si="2"/>
        <v>#DIV/0!</v>
      </c>
      <c r="M64" s="69" t="e">
        <f t="shared" si="3"/>
        <v>#DIV/0!</v>
      </c>
      <c r="N64" s="69" t="e">
        <f t="shared" si="4"/>
        <v>#DIV/0!</v>
      </c>
      <c r="O64" s="181"/>
      <c r="P64" s="181"/>
      <c r="Q64" s="181"/>
      <c r="R64" s="181"/>
      <c r="S64" s="69" t="e">
        <f t="shared" si="5"/>
        <v>#DIV/0!</v>
      </c>
      <c r="T64" s="69" t="e">
        <f t="shared" si="6"/>
        <v>#DIV/0!</v>
      </c>
      <c r="U64" s="69" t="e">
        <f t="shared" si="7"/>
        <v>#DIV/0!</v>
      </c>
      <c r="V64" s="69" t="e">
        <f t="shared" si="8"/>
        <v>#DIV/0!</v>
      </c>
    </row>
    <row r="65" spans="2:22" ht="14.25" x14ac:dyDescent="0.2">
      <c r="B65" s="17" t="s">
        <v>119</v>
      </c>
      <c r="C65" s="17" t="s">
        <v>64</v>
      </c>
      <c r="D65" s="17">
        <v>3</v>
      </c>
      <c r="E65" s="58" t="str">
        <f t="shared" si="0"/>
        <v>Tolyfluanid</v>
      </c>
      <c r="F65" s="72">
        <v>85</v>
      </c>
      <c r="G65" s="73">
        <v>0.14399999999999999</v>
      </c>
      <c r="H65" s="73">
        <v>9.2399999999999999E-3</v>
      </c>
      <c r="I65" s="73">
        <v>9.5699999999999995E-4</v>
      </c>
      <c r="J65" s="73">
        <v>6.1199999999999997E-5</v>
      </c>
      <c r="K65" s="69" t="e">
        <f t="shared" si="1"/>
        <v>#DIV/0!</v>
      </c>
      <c r="L65" s="69" t="e">
        <f t="shared" si="2"/>
        <v>#DIV/0!</v>
      </c>
      <c r="M65" s="69" t="e">
        <f t="shared" si="3"/>
        <v>#DIV/0!</v>
      </c>
      <c r="N65" s="69" t="e">
        <f t="shared" si="4"/>
        <v>#DIV/0!</v>
      </c>
      <c r="O65" s="181"/>
      <c r="P65" s="181"/>
      <c r="Q65" s="181"/>
      <c r="R65" s="181"/>
      <c r="S65" s="69" t="e">
        <f t="shared" si="5"/>
        <v>#DIV/0!</v>
      </c>
      <c r="T65" s="69" t="e">
        <f t="shared" si="6"/>
        <v>#DIV/0!</v>
      </c>
      <c r="U65" s="69" t="e">
        <f t="shared" si="7"/>
        <v>#DIV/0!</v>
      </c>
      <c r="V65" s="69" t="e">
        <f t="shared" si="8"/>
        <v>#DIV/0!</v>
      </c>
    </row>
    <row r="66" spans="2:22" x14ac:dyDescent="0.2">
      <c r="B66" s="178" t="s">
        <v>120</v>
      </c>
      <c r="C66" s="178"/>
      <c r="D66" s="178"/>
      <c r="E66" s="178"/>
      <c r="F66" s="81"/>
      <c r="G66" s="81"/>
      <c r="H66" s="81"/>
      <c r="I66" s="81"/>
      <c r="J66" s="81"/>
      <c r="K66" s="97" t="e">
        <f>MAX(K20:K65)</f>
        <v>#DIV/0!</v>
      </c>
      <c r="L66" s="97" t="e">
        <f t="shared" ref="L66:V66" si="9">MAX(L20:L65)</f>
        <v>#DIV/0!</v>
      </c>
      <c r="M66" s="97" t="e">
        <f t="shared" si="9"/>
        <v>#DIV/0!</v>
      </c>
      <c r="N66" s="97" t="e">
        <f t="shared" si="9"/>
        <v>#DIV/0!</v>
      </c>
      <c r="O66" s="97"/>
      <c r="P66" s="97"/>
      <c r="Q66" s="97"/>
      <c r="R66" s="97"/>
      <c r="S66" s="97" t="e">
        <f t="shared" si="9"/>
        <v>#DIV/0!</v>
      </c>
      <c r="T66" s="97" t="e">
        <f t="shared" si="9"/>
        <v>#DIV/0!</v>
      </c>
      <c r="U66" s="97" t="e">
        <f t="shared" si="9"/>
        <v>#DIV/0!</v>
      </c>
      <c r="V66" s="97" t="e">
        <f t="shared" si="9"/>
        <v>#DIV/0!</v>
      </c>
    </row>
    <row r="67" spans="2:22" x14ac:dyDescent="0.2">
      <c r="B67" s="178" t="s">
        <v>121</v>
      </c>
      <c r="C67" s="178"/>
      <c r="D67" s="178"/>
      <c r="E67" s="178"/>
      <c r="F67" s="81"/>
      <c r="G67" s="81"/>
      <c r="H67" s="81"/>
      <c r="I67" s="81"/>
      <c r="J67" s="81"/>
      <c r="K67" s="97" t="e">
        <f>MIN(K20:K65)</f>
        <v>#DIV/0!</v>
      </c>
      <c r="L67" s="97" t="e">
        <f t="shared" ref="L67:V67" si="10">MIN(L20:L65)</f>
        <v>#DIV/0!</v>
      </c>
      <c r="M67" s="97" t="e">
        <f t="shared" si="10"/>
        <v>#DIV/0!</v>
      </c>
      <c r="N67" s="97" t="e">
        <f t="shared" si="10"/>
        <v>#DIV/0!</v>
      </c>
      <c r="O67" s="97"/>
      <c r="P67" s="97"/>
      <c r="Q67" s="97"/>
      <c r="R67" s="97"/>
      <c r="S67" s="97" t="e">
        <f t="shared" si="10"/>
        <v>#DIV/0!</v>
      </c>
      <c r="T67" s="97" t="e">
        <f t="shared" si="10"/>
        <v>#DIV/0!</v>
      </c>
      <c r="U67" s="97" t="e">
        <f t="shared" si="10"/>
        <v>#DIV/0!</v>
      </c>
      <c r="V67" s="97" t="e">
        <f t="shared" si="10"/>
        <v>#DIV/0!</v>
      </c>
    </row>
    <row r="68" spans="2:22" x14ac:dyDescent="0.2">
      <c r="B68" s="24"/>
      <c r="C68" s="24"/>
      <c r="D68" s="24"/>
      <c r="E68" s="115" t="s">
        <v>293</v>
      </c>
      <c r="F68" s="24"/>
      <c r="G68" s="24"/>
      <c r="H68" s="24"/>
      <c r="I68" s="24"/>
      <c r="J68" s="24"/>
      <c r="K68" s="97" t="e">
        <f>_xlfn.PERCENTILE.INC(K$20:K$65,0.9)</f>
        <v>#DIV/0!</v>
      </c>
      <c r="L68" s="97" t="e">
        <f t="shared" ref="L68:V68" si="11">_xlfn.PERCENTILE.INC(L$20:L$65,0.9)</f>
        <v>#DIV/0!</v>
      </c>
      <c r="M68" s="97" t="e">
        <f t="shared" si="11"/>
        <v>#DIV/0!</v>
      </c>
      <c r="N68" s="97" t="e">
        <f t="shared" si="11"/>
        <v>#DIV/0!</v>
      </c>
      <c r="O68" s="97"/>
      <c r="P68" s="97"/>
      <c r="Q68" s="97"/>
      <c r="R68" s="97"/>
      <c r="S68" s="97" t="e">
        <f t="shared" si="11"/>
        <v>#DIV/0!</v>
      </c>
      <c r="T68" s="97" t="e">
        <f t="shared" si="11"/>
        <v>#DIV/0!</v>
      </c>
      <c r="U68" s="97" t="e">
        <f t="shared" si="11"/>
        <v>#DIV/0!</v>
      </c>
      <c r="V68" s="97" t="e">
        <f t="shared" si="11"/>
        <v>#DIV/0!</v>
      </c>
    </row>
    <row r="69" spans="2:22" x14ac:dyDescent="0.2">
      <c r="B69" s="24"/>
      <c r="C69" s="24"/>
      <c r="D69" s="24"/>
      <c r="E69" s="115" t="s">
        <v>294</v>
      </c>
      <c r="F69" s="24"/>
      <c r="G69" s="24"/>
      <c r="H69" s="24"/>
      <c r="I69" s="24"/>
      <c r="J69" s="24"/>
      <c r="K69" s="97" t="e">
        <f>_xlfn.PERCENTILE.INC(K$20:K$65,0.8)</f>
        <v>#DIV/0!</v>
      </c>
      <c r="L69" s="97" t="e">
        <f t="shared" ref="L69:V69" si="12">_xlfn.PERCENTILE.INC(L$20:L$65,0.8)</f>
        <v>#DIV/0!</v>
      </c>
      <c r="M69" s="97" t="e">
        <f t="shared" si="12"/>
        <v>#DIV/0!</v>
      </c>
      <c r="N69" s="97" t="e">
        <f t="shared" si="12"/>
        <v>#DIV/0!</v>
      </c>
      <c r="O69" s="97"/>
      <c r="P69" s="97"/>
      <c r="Q69" s="97"/>
      <c r="R69" s="97"/>
      <c r="S69" s="97" t="e">
        <f t="shared" si="12"/>
        <v>#DIV/0!</v>
      </c>
      <c r="T69" s="97" t="e">
        <f t="shared" si="12"/>
        <v>#DIV/0!</v>
      </c>
      <c r="U69" s="97" t="e">
        <f t="shared" si="12"/>
        <v>#DIV/0!</v>
      </c>
      <c r="V69" s="97" t="e">
        <f t="shared" si="12"/>
        <v>#DIV/0!</v>
      </c>
    </row>
    <row r="70" spans="2:22" x14ac:dyDescent="0.2">
      <c r="B70" s="24"/>
      <c r="C70" s="24"/>
      <c r="D70" s="24"/>
      <c r="E70" s="115" t="s">
        <v>295</v>
      </c>
      <c r="F70" s="24"/>
      <c r="G70" s="24"/>
      <c r="H70" s="24"/>
      <c r="I70" s="24"/>
      <c r="J70" s="24"/>
      <c r="K70" s="97" t="e">
        <f>_xlfn.PERCENTILE.INC(K$20:K$65,0.75)</f>
        <v>#DIV/0!</v>
      </c>
      <c r="L70" s="97" t="e">
        <f t="shared" ref="L70:V70" si="13">_xlfn.PERCENTILE.INC(L$20:L$65,0.75)</f>
        <v>#DIV/0!</v>
      </c>
      <c r="M70" s="97" t="e">
        <f t="shared" si="13"/>
        <v>#DIV/0!</v>
      </c>
      <c r="N70" s="97" t="e">
        <f t="shared" si="13"/>
        <v>#DIV/0!</v>
      </c>
      <c r="O70" s="97"/>
      <c r="P70" s="97"/>
      <c r="Q70" s="97"/>
      <c r="R70" s="97"/>
      <c r="S70" s="97" t="e">
        <f>_xlfn.PERCENTILE.INC(S$20:S$65,0.75)</f>
        <v>#DIV/0!</v>
      </c>
      <c r="T70" s="97" t="e">
        <f t="shared" si="13"/>
        <v>#DIV/0!</v>
      </c>
      <c r="U70" s="97" t="e">
        <f t="shared" si="13"/>
        <v>#DIV/0!</v>
      </c>
      <c r="V70" s="97" t="e">
        <f t="shared" si="13"/>
        <v>#DIV/0!</v>
      </c>
    </row>
    <row r="71" spans="2:22" x14ac:dyDescent="0.2">
      <c r="B71" s="24"/>
      <c r="C71" s="24"/>
      <c r="D71" s="24"/>
      <c r="E71" s="115" t="s">
        <v>296</v>
      </c>
      <c r="F71" s="24"/>
      <c r="G71" s="24"/>
      <c r="H71" s="24"/>
      <c r="I71" s="24"/>
      <c r="J71" s="24"/>
      <c r="K71" s="97" t="e">
        <f>_xlfn.PERCENTILE.INC(K$20:K$65,0.5)</f>
        <v>#DIV/0!</v>
      </c>
      <c r="L71" s="97" t="e">
        <f t="shared" ref="L71:V71" si="14">_xlfn.PERCENTILE.INC(L$20:L$65,0.5)</f>
        <v>#DIV/0!</v>
      </c>
      <c r="M71" s="97" t="e">
        <f t="shared" si="14"/>
        <v>#DIV/0!</v>
      </c>
      <c r="N71" s="97" t="e">
        <f t="shared" si="14"/>
        <v>#DIV/0!</v>
      </c>
      <c r="O71" s="97"/>
      <c r="P71" s="97"/>
      <c r="Q71" s="97"/>
      <c r="R71" s="97"/>
      <c r="S71" s="97" t="e">
        <f t="shared" si="14"/>
        <v>#DIV/0!</v>
      </c>
      <c r="T71" s="97" t="e">
        <f t="shared" si="14"/>
        <v>#DIV/0!</v>
      </c>
      <c r="U71" s="97" t="e">
        <f t="shared" si="14"/>
        <v>#DIV/0!</v>
      </c>
      <c r="V71" s="97" t="e">
        <f t="shared" si="14"/>
        <v>#DIV/0!</v>
      </c>
    </row>
    <row r="72" spans="2:22" x14ac:dyDescent="0.2">
      <c r="B72" s="24"/>
      <c r="C72" s="24"/>
      <c r="D72" s="24"/>
      <c r="E72" s="115" t="s">
        <v>297</v>
      </c>
      <c r="F72" s="24"/>
      <c r="G72" s="24"/>
      <c r="H72" s="24"/>
      <c r="I72" s="24"/>
      <c r="J72" s="24"/>
      <c r="K72" s="97" t="e">
        <f>_xlfn.PERCENTILE.INC(K$20:K$65,0.25)</f>
        <v>#DIV/0!</v>
      </c>
      <c r="L72" s="97" t="e">
        <f t="shared" ref="L72:V72" si="15">_xlfn.PERCENTILE.INC(L$20:L$65,0.25)</f>
        <v>#DIV/0!</v>
      </c>
      <c r="M72" s="97" t="e">
        <f t="shared" si="15"/>
        <v>#DIV/0!</v>
      </c>
      <c r="N72" s="97" t="e">
        <f t="shared" si="15"/>
        <v>#DIV/0!</v>
      </c>
      <c r="O72" s="97"/>
      <c r="P72" s="97"/>
      <c r="Q72" s="97"/>
      <c r="R72" s="97"/>
      <c r="S72" s="97" t="e">
        <f t="shared" si="15"/>
        <v>#DIV/0!</v>
      </c>
      <c r="T72" s="97" t="e">
        <f t="shared" si="15"/>
        <v>#DIV/0!</v>
      </c>
      <c r="U72" s="97" t="e">
        <f t="shared" si="15"/>
        <v>#DIV/0!</v>
      </c>
      <c r="V72" s="97" t="e">
        <f t="shared" si="15"/>
        <v>#DIV/0!</v>
      </c>
    </row>
    <row r="73" spans="2:22" x14ac:dyDescent="0.2">
      <c r="B73" s="24"/>
      <c r="C73" s="24"/>
      <c r="D73" s="24"/>
      <c r="E73" s="115" t="s">
        <v>298</v>
      </c>
      <c r="F73" s="24"/>
      <c r="G73" s="24"/>
      <c r="H73" s="24"/>
      <c r="I73" s="24"/>
      <c r="J73" s="24"/>
      <c r="K73" s="97" t="e">
        <f>_xlfn.PERCENTILE.INC(K$20:K$65,0.1)</f>
        <v>#DIV/0!</v>
      </c>
      <c r="L73" s="97" t="e">
        <f>_xlfn.PERCENTILE.INC(L$20:L$65,0.1)</f>
        <v>#DIV/0!</v>
      </c>
      <c r="M73" s="97" t="e">
        <f t="shared" ref="M73:V73" si="16">_xlfn.PERCENTILE.INC(M$20:M$65,0.1)</f>
        <v>#DIV/0!</v>
      </c>
      <c r="N73" s="97" t="e">
        <f t="shared" si="16"/>
        <v>#DIV/0!</v>
      </c>
      <c r="O73" s="97"/>
      <c r="P73" s="97"/>
      <c r="Q73" s="97"/>
      <c r="R73" s="97"/>
      <c r="S73" s="97" t="e">
        <f t="shared" si="16"/>
        <v>#DIV/0!</v>
      </c>
      <c r="T73" s="97" t="e">
        <f t="shared" si="16"/>
        <v>#DIV/0!</v>
      </c>
      <c r="U73" s="97" t="e">
        <f t="shared" si="16"/>
        <v>#DIV/0!</v>
      </c>
      <c r="V73" s="97" t="e">
        <f t="shared" si="16"/>
        <v>#DIV/0!</v>
      </c>
    </row>
  </sheetData>
  <mergeCells count="12">
    <mergeCell ref="B2:V2"/>
    <mergeCell ref="R20:R65"/>
    <mergeCell ref="B67:E67"/>
    <mergeCell ref="C19:D19"/>
    <mergeCell ref="B66:E66"/>
    <mergeCell ref="B6:H6"/>
    <mergeCell ref="B12:H12"/>
    <mergeCell ref="B18:V18"/>
    <mergeCell ref="O20:O65"/>
    <mergeCell ref="P20:P65"/>
    <mergeCell ref="Q20:Q65"/>
    <mergeCell ref="B4:V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W65"/>
  <sheetViews>
    <sheetView topLeftCell="A19" zoomScale="70" zoomScaleNormal="70" workbookViewId="0">
      <selection activeCell="F52" sqref="F52"/>
    </sheetView>
  </sheetViews>
  <sheetFormatPr defaultRowHeight="12.75" x14ac:dyDescent="0.2"/>
  <cols>
    <col min="1" max="1" width="9" style="3"/>
    <col min="2" max="2" width="18" style="3" bestFit="1" customWidth="1"/>
    <col min="3" max="3" width="4.75" style="3" customWidth="1"/>
    <col min="4" max="4" width="5" style="3" customWidth="1"/>
    <col min="5" max="5" width="34.125" style="3" customWidth="1"/>
    <col min="6" max="10" width="22.75" style="3" customWidth="1"/>
    <col min="11" max="11" width="26.75" style="3" bestFit="1" customWidth="1"/>
    <col min="12" max="12" width="19.5" style="3" bestFit="1" customWidth="1"/>
    <col min="13" max="13" width="26.75" style="3" bestFit="1" customWidth="1"/>
    <col min="14" max="14" width="22.125" style="3" bestFit="1" customWidth="1"/>
    <col min="15" max="18" width="9" style="3"/>
    <col min="19" max="20" width="10.625" style="3" bestFit="1" customWidth="1"/>
    <col min="21" max="22" width="10" style="3" bestFit="1" customWidth="1"/>
    <col min="23" max="16384" width="9" style="3"/>
  </cols>
  <sheetData>
    <row r="2" spans="2:23" ht="18" x14ac:dyDescent="0.25">
      <c r="B2" s="167" t="s">
        <v>307</v>
      </c>
      <c r="C2" s="167"/>
      <c r="D2" s="167"/>
      <c r="E2" s="167"/>
      <c r="F2" s="167"/>
      <c r="G2" s="167"/>
      <c r="H2" s="167"/>
      <c r="I2" s="167"/>
      <c r="J2" s="167"/>
      <c r="K2" s="167"/>
      <c r="L2" s="167"/>
      <c r="M2" s="167"/>
      <c r="N2" s="167"/>
      <c r="O2" s="167"/>
      <c r="P2" s="167"/>
      <c r="Q2" s="167"/>
      <c r="R2" s="167"/>
      <c r="S2" s="167"/>
      <c r="T2" s="167"/>
      <c r="U2" s="167"/>
      <c r="V2" s="167"/>
      <c r="W2" s="134"/>
    </row>
    <row r="4" spans="2:23" ht="21" customHeight="1" thickBot="1" x14ac:dyDescent="0.35">
      <c r="B4" s="143" t="s">
        <v>302</v>
      </c>
      <c r="C4" s="143"/>
      <c r="D4" s="143"/>
      <c r="E4" s="143"/>
      <c r="F4" s="143"/>
      <c r="G4" s="143"/>
      <c r="H4" s="143"/>
      <c r="I4" s="143"/>
      <c r="J4" s="143"/>
      <c r="K4" s="143"/>
      <c r="L4" s="143"/>
      <c r="M4" s="143"/>
      <c r="N4" s="143"/>
      <c r="O4" s="143"/>
      <c r="P4" s="143"/>
      <c r="Q4" s="143"/>
      <c r="R4" s="143"/>
      <c r="S4" s="143"/>
      <c r="T4" s="143"/>
      <c r="U4" s="143"/>
      <c r="V4" s="143"/>
    </row>
    <row r="5" spans="2:23" ht="13.5" thickTop="1" x14ac:dyDescent="0.2"/>
    <row r="6" spans="2:23" ht="18" thickBot="1" x14ac:dyDescent="0.35">
      <c r="B6" s="180" t="s">
        <v>160</v>
      </c>
      <c r="C6" s="180"/>
      <c r="D6" s="180"/>
      <c r="E6" s="180"/>
      <c r="F6" s="180"/>
      <c r="G6" s="180"/>
      <c r="H6" s="180"/>
    </row>
    <row r="7" spans="2:23" ht="13.5" thickTop="1" x14ac:dyDescent="0.2"/>
    <row r="8" spans="2:23" ht="15" x14ac:dyDescent="0.2">
      <c r="B8" s="3" t="s">
        <v>237</v>
      </c>
      <c r="G8" s="68">
        <f>Leaching_MAMPEC</f>
        <v>2.5</v>
      </c>
      <c r="H8" s="35" t="s">
        <v>155</v>
      </c>
      <c r="J8" s="132" t="s">
        <v>308</v>
      </c>
    </row>
    <row r="9" spans="2:23" ht="15" x14ac:dyDescent="0.2">
      <c r="B9" s="3" t="s">
        <v>163</v>
      </c>
      <c r="G9" s="45" t="e">
        <f>Leaching_Product</f>
        <v>#DIV/0!</v>
      </c>
      <c r="H9" s="35" t="s">
        <v>155</v>
      </c>
    </row>
    <row r="10" spans="2:23" x14ac:dyDescent="0.2">
      <c r="B10" s="3" t="s">
        <v>161</v>
      </c>
      <c r="G10" s="45" t="e">
        <f>Leaching_Conversion_Factor</f>
        <v>#DIV/0!</v>
      </c>
      <c r="H10" s="3" t="s">
        <v>2</v>
      </c>
    </row>
    <row r="11" spans="2:23" x14ac:dyDescent="0.2">
      <c r="G11" s="45"/>
    </row>
    <row r="12" spans="2:23" ht="18" thickBot="1" x14ac:dyDescent="0.35">
      <c r="B12" s="180" t="s">
        <v>236</v>
      </c>
      <c r="C12" s="180"/>
      <c r="D12" s="180"/>
      <c r="E12" s="180"/>
      <c r="F12" s="180"/>
      <c r="G12" s="180"/>
      <c r="H12" s="180"/>
    </row>
    <row r="13" spans="2:23" ht="13.5" thickTop="1" x14ac:dyDescent="0.2"/>
    <row r="14" spans="2:23" x14ac:dyDescent="0.2">
      <c r="B14" s="3" t="s">
        <v>255</v>
      </c>
      <c r="G14" s="68">
        <f>Application_MAMPEC</f>
        <v>0.9</v>
      </c>
      <c r="J14" s="132" t="s">
        <v>308</v>
      </c>
    </row>
    <row r="15" spans="2:23" x14ac:dyDescent="0.2">
      <c r="B15" s="3" t="s">
        <v>238</v>
      </c>
      <c r="G15" s="3">
        <f>Application_Factor</f>
        <v>0</v>
      </c>
    </row>
    <row r="16" spans="2:23" x14ac:dyDescent="0.2">
      <c r="B16" s="3" t="s">
        <v>161</v>
      </c>
      <c r="G16" s="3">
        <f>Application_Conversion_Factor</f>
        <v>0</v>
      </c>
      <c r="H16" s="65"/>
    </row>
    <row r="18" spans="2:22" ht="15" x14ac:dyDescent="0.2">
      <c r="B18" s="172" t="s">
        <v>267</v>
      </c>
      <c r="C18" s="172"/>
      <c r="D18" s="172"/>
      <c r="E18" s="172"/>
      <c r="F18" s="172"/>
      <c r="G18" s="172"/>
      <c r="H18" s="172"/>
      <c r="I18" s="172"/>
      <c r="J18" s="172"/>
      <c r="K18" s="172"/>
      <c r="L18" s="172"/>
      <c r="M18" s="172"/>
      <c r="N18" s="172"/>
      <c r="O18" s="172"/>
      <c r="P18" s="172"/>
      <c r="Q18" s="172"/>
      <c r="R18" s="172"/>
      <c r="S18" s="172"/>
      <c r="T18" s="172"/>
      <c r="U18" s="172"/>
      <c r="V18" s="172"/>
    </row>
    <row r="19" spans="2:22" ht="128.25" x14ac:dyDescent="0.2">
      <c r="B19" s="18" t="s">
        <v>10</v>
      </c>
      <c r="C19" s="179" t="s">
        <v>11</v>
      </c>
      <c r="D19" s="179"/>
      <c r="E19" s="18" t="s">
        <v>12</v>
      </c>
      <c r="F19" s="18" t="s">
        <v>256</v>
      </c>
      <c r="G19" s="20" t="s">
        <v>257</v>
      </c>
      <c r="H19" s="20" t="s">
        <v>269</v>
      </c>
      <c r="I19" s="20" t="s">
        <v>258</v>
      </c>
      <c r="J19" s="20" t="s">
        <v>259</v>
      </c>
      <c r="K19" s="18" t="s">
        <v>245</v>
      </c>
      <c r="L19" s="18" t="s">
        <v>316</v>
      </c>
      <c r="M19" s="18" t="s">
        <v>317</v>
      </c>
      <c r="N19" s="18" t="s">
        <v>318</v>
      </c>
      <c r="O19" s="18" t="s">
        <v>246</v>
      </c>
      <c r="P19" s="18" t="s">
        <v>247</v>
      </c>
      <c r="Q19" s="18" t="s">
        <v>248</v>
      </c>
      <c r="R19" s="18" t="s">
        <v>249</v>
      </c>
      <c r="S19" s="18" t="s">
        <v>170</v>
      </c>
      <c r="T19" s="18" t="s">
        <v>319</v>
      </c>
      <c r="U19" s="18" t="s">
        <v>320</v>
      </c>
      <c r="V19" s="18" t="s">
        <v>321</v>
      </c>
    </row>
    <row r="20" spans="2:22" ht="14.25" x14ac:dyDescent="0.2">
      <c r="B20" s="58" t="s">
        <v>181</v>
      </c>
      <c r="C20" s="70" t="s">
        <v>240</v>
      </c>
      <c r="D20" s="70">
        <v>11</v>
      </c>
      <c r="E20" s="58" t="str">
        <f t="shared" ref="E20:E57" si="0">Compound_Name</f>
        <v>Tolyfluanid</v>
      </c>
      <c r="F20" s="72">
        <v>400</v>
      </c>
      <c r="G20" s="73">
        <v>0.20899999999999999</v>
      </c>
      <c r="H20" s="73">
        <v>1.34E-2</v>
      </c>
      <c r="I20" s="73">
        <v>7.2599999999999997E-4</v>
      </c>
      <c r="J20" s="73">
        <v>4.6499999999999999E-5</v>
      </c>
      <c r="K20" s="69" t="e">
        <f t="shared" ref="K20:K57" si="1">((($F20/100)*G20)*Leaching_Conversion_Factor*Application_Conversion_Factor)+Background_SW_Baltic</f>
        <v>#DIV/0!</v>
      </c>
      <c r="L20" s="69" t="e">
        <f t="shared" ref="L20:L57" si="2">((($F20/100)*H20)*Leaching_Conversion_Factor*Application_Conversion_Factor)+Background_Sed_Baltic</f>
        <v>#DIV/0!</v>
      </c>
      <c r="M20" s="69" t="e">
        <f t="shared" ref="M20:M57" si="3">((($F20/100)*I20)*Leaching_Conversion_Factor*Application_Conversion_Factor)+Background_SW_Baltic</f>
        <v>#DIV/0!</v>
      </c>
      <c r="N20" s="69" t="e">
        <f t="shared" ref="N20:N57" si="4">((($F20/100)*J20)*Leaching_Conversion_Factor*Application_Conversion_Factor)+Background_Sed_Baltic</f>
        <v>#DIV/0!</v>
      </c>
      <c r="O20" s="181">
        <f>PNEC_Aquatic_Inside</f>
        <v>2.6499999999999999E-2</v>
      </c>
      <c r="P20" s="181" t="str">
        <f>PNEC_Sediment_Inside</f>
        <v>No Risk Assessment required</v>
      </c>
      <c r="Q20" s="181">
        <f>PNEC_Aquatic_Surrounding</f>
        <v>2.6499999999999999E-2</v>
      </c>
      <c r="R20" s="181" t="str">
        <f>PNEC_Sediment_Surrounding</f>
        <v>No risk assessment required</v>
      </c>
      <c r="S20" s="69" t="e">
        <f t="shared" ref="S20" si="5">K20/PNEC_Aquatic_Inside</f>
        <v>#DIV/0!</v>
      </c>
      <c r="T20" s="69" t="e">
        <f t="shared" ref="T20" si="6">L20/PNEC_Sediment_Inside</f>
        <v>#DIV/0!</v>
      </c>
      <c r="U20" s="69" t="e">
        <f t="shared" ref="U20" si="7">M20/PNEC_Aquatic_Surrounding</f>
        <v>#DIV/0!</v>
      </c>
      <c r="V20" s="69" t="e">
        <f t="shared" ref="V20" si="8">N20/PNEC_Sediment_Surrounding</f>
        <v>#DIV/0!</v>
      </c>
    </row>
    <row r="21" spans="2:22" ht="14.25" x14ac:dyDescent="0.2">
      <c r="B21" s="58" t="s">
        <v>182</v>
      </c>
      <c r="C21" s="70" t="s">
        <v>239</v>
      </c>
      <c r="D21" s="70">
        <v>8</v>
      </c>
      <c r="E21" s="58" t="str">
        <f t="shared" si="0"/>
        <v>Tolyfluanid</v>
      </c>
      <c r="F21" s="72">
        <v>45</v>
      </c>
      <c r="G21" s="73">
        <v>0.55000000000000004</v>
      </c>
      <c r="H21" s="74">
        <v>3.5200000000000002E-2</v>
      </c>
      <c r="I21" s="73">
        <v>3.6299999999999999E-4</v>
      </c>
      <c r="J21" s="73">
        <v>2.3200000000000001E-5</v>
      </c>
      <c r="K21" s="69" t="e">
        <f t="shared" si="1"/>
        <v>#DIV/0!</v>
      </c>
      <c r="L21" s="69" t="e">
        <f t="shared" si="2"/>
        <v>#DIV/0!</v>
      </c>
      <c r="M21" s="69" t="e">
        <f t="shared" si="3"/>
        <v>#DIV/0!</v>
      </c>
      <c r="N21" s="69" t="e">
        <f t="shared" si="4"/>
        <v>#DIV/0!</v>
      </c>
      <c r="O21" s="181"/>
      <c r="P21" s="181"/>
      <c r="Q21" s="181"/>
      <c r="R21" s="181"/>
      <c r="S21" s="69" t="e">
        <f t="shared" ref="S21:S57" si="9">K21/PNEC_Aquatic_Inside</f>
        <v>#DIV/0!</v>
      </c>
      <c r="T21" s="69" t="e">
        <f t="shared" ref="T21:T57" si="10">L21/PNEC_Sediment_Inside</f>
        <v>#DIV/0!</v>
      </c>
      <c r="U21" s="69" t="e">
        <f t="shared" ref="U21:U57" si="11">M21/PNEC_Aquatic_Surrounding</f>
        <v>#DIV/0!</v>
      </c>
      <c r="V21" s="69" t="e">
        <f t="shared" ref="V21:V57" si="12">N21/PNEC_Sediment_Surrounding</f>
        <v>#DIV/0!</v>
      </c>
    </row>
    <row r="22" spans="2:22" ht="14.25" x14ac:dyDescent="0.2">
      <c r="B22" s="58" t="s">
        <v>183</v>
      </c>
      <c r="C22" s="70" t="s">
        <v>239</v>
      </c>
      <c r="D22" s="70">
        <v>12</v>
      </c>
      <c r="E22" s="58" t="str">
        <f t="shared" si="0"/>
        <v>Tolyfluanid</v>
      </c>
      <c r="F22" s="72">
        <v>85</v>
      </c>
      <c r="G22" s="73">
        <v>6.94</v>
      </c>
      <c r="H22" s="73">
        <v>0.44400000000000001</v>
      </c>
      <c r="I22" s="73">
        <v>2.9299999999999999E-3</v>
      </c>
      <c r="J22" s="73">
        <v>1.8699999999999999E-4</v>
      </c>
      <c r="K22" s="69" t="e">
        <f t="shared" si="1"/>
        <v>#DIV/0!</v>
      </c>
      <c r="L22" s="69" t="e">
        <f t="shared" si="2"/>
        <v>#DIV/0!</v>
      </c>
      <c r="M22" s="69" t="e">
        <f t="shared" si="3"/>
        <v>#DIV/0!</v>
      </c>
      <c r="N22" s="69" t="e">
        <f t="shared" si="4"/>
        <v>#DIV/0!</v>
      </c>
      <c r="O22" s="181"/>
      <c r="P22" s="181"/>
      <c r="Q22" s="181"/>
      <c r="R22" s="181"/>
      <c r="S22" s="69" t="e">
        <f t="shared" si="9"/>
        <v>#DIV/0!</v>
      </c>
      <c r="T22" s="69" t="e">
        <f t="shared" si="10"/>
        <v>#DIV/0!</v>
      </c>
      <c r="U22" s="69" t="e">
        <f t="shared" si="11"/>
        <v>#DIV/0!</v>
      </c>
      <c r="V22" s="69" t="e">
        <f t="shared" si="12"/>
        <v>#DIV/0!</v>
      </c>
    </row>
    <row r="23" spans="2:22" ht="14.25" x14ac:dyDescent="0.2">
      <c r="B23" s="58" t="s">
        <v>184</v>
      </c>
      <c r="C23" s="70" t="s">
        <v>239</v>
      </c>
      <c r="D23" s="70">
        <v>13</v>
      </c>
      <c r="E23" s="58" t="str">
        <f t="shared" si="0"/>
        <v>Tolyfluanid</v>
      </c>
      <c r="F23" s="72">
        <v>150</v>
      </c>
      <c r="G23" s="73">
        <v>5.48</v>
      </c>
      <c r="H23" s="73">
        <v>0.35</v>
      </c>
      <c r="I23" s="73">
        <v>9.8499999999999998E-4</v>
      </c>
      <c r="J23" s="73">
        <v>6.3E-5</v>
      </c>
      <c r="K23" s="69" t="e">
        <f t="shared" si="1"/>
        <v>#DIV/0!</v>
      </c>
      <c r="L23" s="69" t="e">
        <f t="shared" si="2"/>
        <v>#DIV/0!</v>
      </c>
      <c r="M23" s="69" t="e">
        <f t="shared" si="3"/>
        <v>#DIV/0!</v>
      </c>
      <c r="N23" s="69" t="e">
        <f t="shared" si="4"/>
        <v>#DIV/0!</v>
      </c>
      <c r="O23" s="181"/>
      <c r="P23" s="181"/>
      <c r="Q23" s="181"/>
      <c r="R23" s="181"/>
      <c r="S23" s="69" t="e">
        <f t="shared" si="9"/>
        <v>#DIV/0!</v>
      </c>
      <c r="T23" s="69" t="e">
        <f t="shared" si="10"/>
        <v>#DIV/0!</v>
      </c>
      <c r="U23" s="69" t="e">
        <f t="shared" si="11"/>
        <v>#DIV/0!</v>
      </c>
      <c r="V23" s="69" t="e">
        <f t="shared" si="12"/>
        <v>#DIV/0!</v>
      </c>
    </row>
    <row r="24" spans="2:22" ht="14.25" x14ac:dyDescent="0.2">
      <c r="B24" s="58" t="s">
        <v>185</v>
      </c>
      <c r="C24" s="70" t="s">
        <v>239</v>
      </c>
      <c r="D24" s="70">
        <v>14</v>
      </c>
      <c r="E24" s="58" t="str">
        <f t="shared" si="0"/>
        <v>Tolyfluanid</v>
      </c>
      <c r="F24" s="72">
        <v>101</v>
      </c>
      <c r="G24" s="73">
        <v>0.76400000000000001</v>
      </c>
      <c r="H24" s="73">
        <v>4.8800000000000003E-2</v>
      </c>
      <c r="I24" s="73">
        <v>1.48E-3</v>
      </c>
      <c r="J24" s="73">
        <v>9.48E-5</v>
      </c>
      <c r="K24" s="69" t="e">
        <f t="shared" si="1"/>
        <v>#DIV/0!</v>
      </c>
      <c r="L24" s="69" t="e">
        <f t="shared" si="2"/>
        <v>#DIV/0!</v>
      </c>
      <c r="M24" s="69" t="e">
        <f t="shared" si="3"/>
        <v>#DIV/0!</v>
      </c>
      <c r="N24" s="69" t="e">
        <f t="shared" si="4"/>
        <v>#DIV/0!</v>
      </c>
      <c r="O24" s="181"/>
      <c r="P24" s="181"/>
      <c r="Q24" s="181"/>
      <c r="R24" s="181"/>
      <c r="S24" s="69" t="e">
        <f t="shared" si="9"/>
        <v>#DIV/0!</v>
      </c>
      <c r="T24" s="69" t="e">
        <f t="shared" si="10"/>
        <v>#DIV/0!</v>
      </c>
      <c r="U24" s="69" t="e">
        <f t="shared" si="11"/>
        <v>#DIV/0!</v>
      </c>
      <c r="V24" s="69" t="e">
        <f t="shared" si="12"/>
        <v>#DIV/0!</v>
      </c>
    </row>
    <row r="25" spans="2:22" ht="14.25" x14ac:dyDescent="0.2">
      <c r="B25" s="58" t="s">
        <v>186</v>
      </c>
      <c r="C25" s="70" t="s">
        <v>239</v>
      </c>
      <c r="D25" s="70">
        <v>15</v>
      </c>
      <c r="E25" s="58" t="str">
        <f t="shared" si="0"/>
        <v>Tolyfluanid</v>
      </c>
      <c r="F25" s="72">
        <v>115</v>
      </c>
      <c r="G25" s="73">
        <v>4.1500000000000004</v>
      </c>
      <c r="H25" s="73">
        <v>0.26500000000000001</v>
      </c>
      <c r="I25" s="73">
        <v>2.1700000000000001E-3</v>
      </c>
      <c r="J25" s="73">
        <v>1.3899999999999999E-4</v>
      </c>
      <c r="K25" s="69" t="e">
        <f t="shared" si="1"/>
        <v>#DIV/0!</v>
      </c>
      <c r="L25" s="69" t="e">
        <f t="shared" si="2"/>
        <v>#DIV/0!</v>
      </c>
      <c r="M25" s="69" t="e">
        <f t="shared" si="3"/>
        <v>#DIV/0!</v>
      </c>
      <c r="N25" s="69" t="e">
        <f t="shared" si="4"/>
        <v>#DIV/0!</v>
      </c>
      <c r="O25" s="181"/>
      <c r="P25" s="181"/>
      <c r="Q25" s="181"/>
      <c r="R25" s="181"/>
      <c r="S25" s="69" t="e">
        <f t="shared" si="9"/>
        <v>#DIV/0!</v>
      </c>
      <c r="T25" s="69" t="e">
        <f t="shared" si="10"/>
        <v>#DIV/0!</v>
      </c>
      <c r="U25" s="69" t="e">
        <f t="shared" si="11"/>
        <v>#DIV/0!</v>
      </c>
      <c r="V25" s="69" t="e">
        <f t="shared" si="12"/>
        <v>#DIV/0!</v>
      </c>
    </row>
    <row r="26" spans="2:22" ht="14.25" x14ac:dyDescent="0.2">
      <c r="B26" s="58" t="s">
        <v>187</v>
      </c>
      <c r="C26" s="70" t="s">
        <v>239</v>
      </c>
      <c r="D26" s="70">
        <v>16</v>
      </c>
      <c r="E26" s="58" t="str">
        <f t="shared" si="0"/>
        <v>Tolyfluanid</v>
      </c>
      <c r="F26" s="72">
        <v>45</v>
      </c>
      <c r="G26" s="73">
        <v>3.09</v>
      </c>
      <c r="H26" s="73">
        <v>0.19800000000000001</v>
      </c>
      <c r="I26" s="73">
        <v>7.4299999999999995E-4</v>
      </c>
      <c r="J26" s="73">
        <v>4.7500000000000003E-5</v>
      </c>
      <c r="K26" s="69" t="e">
        <f t="shared" si="1"/>
        <v>#DIV/0!</v>
      </c>
      <c r="L26" s="69" t="e">
        <f t="shared" si="2"/>
        <v>#DIV/0!</v>
      </c>
      <c r="M26" s="69" t="e">
        <f t="shared" si="3"/>
        <v>#DIV/0!</v>
      </c>
      <c r="N26" s="69" t="e">
        <f t="shared" si="4"/>
        <v>#DIV/0!</v>
      </c>
      <c r="O26" s="181"/>
      <c r="P26" s="181"/>
      <c r="Q26" s="181"/>
      <c r="R26" s="181"/>
      <c r="S26" s="69" t="e">
        <f t="shared" si="9"/>
        <v>#DIV/0!</v>
      </c>
      <c r="T26" s="69" t="e">
        <f t="shared" si="10"/>
        <v>#DIV/0!</v>
      </c>
      <c r="U26" s="69" t="e">
        <f t="shared" si="11"/>
        <v>#DIV/0!</v>
      </c>
      <c r="V26" s="69" t="e">
        <f t="shared" si="12"/>
        <v>#DIV/0!</v>
      </c>
    </row>
    <row r="27" spans="2:22" ht="14.25" x14ac:dyDescent="0.2">
      <c r="B27" s="58" t="s">
        <v>188</v>
      </c>
      <c r="C27" s="70" t="s">
        <v>250</v>
      </c>
      <c r="D27" s="70">
        <v>8</v>
      </c>
      <c r="E27" s="58" t="str">
        <f t="shared" si="0"/>
        <v>Tolyfluanid</v>
      </c>
      <c r="F27" s="72">
        <v>29</v>
      </c>
      <c r="G27" s="73">
        <v>0.65300000000000002</v>
      </c>
      <c r="H27" s="73">
        <v>4.1799999999999997E-2</v>
      </c>
      <c r="I27" s="73">
        <v>1.0300000000000001E-3</v>
      </c>
      <c r="J27" s="73">
        <v>6.58E-5</v>
      </c>
      <c r="K27" s="69" t="e">
        <f t="shared" si="1"/>
        <v>#DIV/0!</v>
      </c>
      <c r="L27" s="69" t="e">
        <f t="shared" si="2"/>
        <v>#DIV/0!</v>
      </c>
      <c r="M27" s="69" t="e">
        <f t="shared" si="3"/>
        <v>#DIV/0!</v>
      </c>
      <c r="N27" s="69" t="e">
        <f t="shared" si="4"/>
        <v>#DIV/0!</v>
      </c>
      <c r="O27" s="181"/>
      <c r="P27" s="181"/>
      <c r="Q27" s="181"/>
      <c r="R27" s="181"/>
      <c r="S27" s="69" t="e">
        <f t="shared" si="9"/>
        <v>#DIV/0!</v>
      </c>
      <c r="T27" s="69" t="e">
        <f t="shared" si="10"/>
        <v>#DIV/0!</v>
      </c>
      <c r="U27" s="69" t="e">
        <f t="shared" si="11"/>
        <v>#DIV/0!</v>
      </c>
      <c r="V27" s="69" t="e">
        <f t="shared" si="12"/>
        <v>#DIV/0!</v>
      </c>
    </row>
    <row r="28" spans="2:22" ht="14.25" x14ac:dyDescent="0.2">
      <c r="B28" s="58" t="s">
        <v>189</v>
      </c>
      <c r="C28" s="70" t="s">
        <v>250</v>
      </c>
      <c r="D28" s="70">
        <v>9</v>
      </c>
      <c r="E28" s="58" t="str">
        <f t="shared" si="0"/>
        <v>Tolyfluanid</v>
      </c>
      <c r="F28" s="72">
        <v>45</v>
      </c>
      <c r="G28" s="73">
        <v>2.14</v>
      </c>
      <c r="H28" s="73">
        <v>0.13700000000000001</v>
      </c>
      <c r="I28" s="73">
        <v>6.9700000000000003E-4</v>
      </c>
      <c r="J28" s="73">
        <v>4.46E-5</v>
      </c>
      <c r="K28" s="69" t="e">
        <f t="shared" si="1"/>
        <v>#DIV/0!</v>
      </c>
      <c r="L28" s="69" t="e">
        <f t="shared" si="2"/>
        <v>#DIV/0!</v>
      </c>
      <c r="M28" s="69" t="e">
        <f t="shared" si="3"/>
        <v>#DIV/0!</v>
      </c>
      <c r="N28" s="69" t="e">
        <f t="shared" si="4"/>
        <v>#DIV/0!</v>
      </c>
      <c r="O28" s="181"/>
      <c r="P28" s="181"/>
      <c r="Q28" s="181"/>
      <c r="R28" s="181"/>
      <c r="S28" s="69" t="e">
        <f t="shared" si="9"/>
        <v>#DIV/0!</v>
      </c>
      <c r="T28" s="69" t="e">
        <f t="shared" si="10"/>
        <v>#DIV/0!</v>
      </c>
      <c r="U28" s="69" t="e">
        <f t="shared" si="11"/>
        <v>#DIV/0!</v>
      </c>
      <c r="V28" s="69" t="e">
        <f t="shared" si="12"/>
        <v>#DIV/0!</v>
      </c>
    </row>
    <row r="29" spans="2:22" ht="14.25" x14ac:dyDescent="0.2">
      <c r="B29" s="58" t="s">
        <v>190</v>
      </c>
      <c r="C29" s="70" t="s">
        <v>251</v>
      </c>
      <c r="D29" s="70">
        <v>1</v>
      </c>
      <c r="E29" s="58" t="str">
        <f t="shared" si="0"/>
        <v>Tolyfluanid</v>
      </c>
      <c r="F29" s="72">
        <v>100</v>
      </c>
      <c r="G29" s="73">
        <v>0.92600000000000005</v>
      </c>
      <c r="H29" s="73">
        <v>5.9299999999999999E-2</v>
      </c>
      <c r="I29" s="73">
        <v>1.5100000000000001E-4</v>
      </c>
      <c r="J29" s="73">
        <v>9.6399999999999992E-6</v>
      </c>
      <c r="K29" s="69" t="e">
        <f t="shared" si="1"/>
        <v>#DIV/0!</v>
      </c>
      <c r="L29" s="69" t="e">
        <f t="shared" si="2"/>
        <v>#DIV/0!</v>
      </c>
      <c r="M29" s="69" t="e">
        <f t="shared" si="3"/>
        <v>#DIV/0!</v>
      </c>
      <c r="N29" s="69" t="e">
        <f t="shared" si="4"/>
        <v>#DIV/0!</v>
      </c>
      <c r="O29" s="181"/>
      <c r="P29" s="181"/>
      <c r="Q29" s="181"/>
      <c r="R29" s="181"/>
      <c r="S29" s="69" t="e">
        <f t="shared" si="9"/>
        <v>#DIV/0!</v>
      </c>
      <c r="T29" s="69" t="e">
        <f t="shared" si="10"/>
        <v>#DIV/0!</v>
      </c>
      <c r="U29" s="69" t="e">
        <f t="shared" si="11"/>
        <v>#DIV/0!</v>
      </c>
      <c r="V29" s="69" t="e">
        <f t="shared" si="12"/>
        <v>#DIV/0!</v>
      </c>
    </row>
    <row r="30" spans="2:22" ht="14.25" x14ac:dyDescent="0.2">
      <c r="B30" s="58" t="s">
        <v>191</v>
      </c>
      <c r="C30" s="70" t="s">
        <v>252</v>
      </c>
      <c r="D30" s="70">
        <v>2</v>
      </c>
      <c r="E30" s="58" t="str">
        <f t="shared" si="0"/>
        <v>Tolyfluanid</v>
      </c>
      <c r="F30" s="72">
        <v>500</v>
      </c>
      <c r="G30" s="73">
        <v>0.13400000000000001</v>
      </c>
      <c r="H30" s="73">
        <v>8.5800000000000008E-3</v>
      </c>
      <c r="I30" s="73">
        <v>2.7999999999999998E-4</v>
      </c>
      <c r="J30" s="73">
        <v>1.7900000000000001E-5</v>
      </c>
      <c r="K30" s="69" t="e">
        <f t="shared" si="1"/>
        <v>#DIV/0!</v>
      </c>
      <c r="L30" s="69" t="e">
        <f t="shared" si="2"/>
        <v>#DIV/0!</v>
      </c>
      <c r="M30" s="69" t="e">
        <f t="shared" si="3"/>
        <v>#DIV/0!</v>
      </c>
      <c r="N30" s="69" t="e">
        <f t="shared" si="4"/>
        <v>#DIV/0!</v>
      </c>
      <c r="O30" s="181"/>
      <c r="P30" s="181"/>
      <c r="Q30" s="181"/>
      <c r="R30" s="181"/>
      <c r="S30" s="69" t="e">
        <f t="shared" si="9"/>
        <v>#DIV/0!</v>
      </c>
      <c r="T30" s="69" t="e">
        <f t="shared" si="10"/>
        <v>#DIV/0!</v>
      </c>
      <c r="U30" s="69" t="e">
        <f t="shared" si="11"/>
        <v>#DIV/0!</v>
      </c>
      <c r="V30" s="69" t="e">
        <f t="shared" si="12"/>
        <v>#DIV/0!</v>
      </c>
    </row>
    <row r="31" spans="2:22" ht="14.25" x14ac:dyDescent="0.2">
      <c r="B31" s="58" t="s">
        <v>192</v>
      </c>
      <c r="C31" s="70" t="s">
        <v>253</v>
      </c>
      <c r="D31" s="70">
        <v>7</v>
      </c>
      <c r="E31" s="58" t="str">
        <f t="shared" si="0"/>
        <v>Tolyfluanid</v>
      </c>
      <c r="F31" s="72">
        <v>420</v>
      </c>
      <c r="G31" s="73">
        <v>5.7000000000000002E-2</v>
      </c>
      <c r="H31" s="73">
        <v>3.65E-3</v>
      </c>
      <c r="I31" s="73">
        <v>2.0900000000000001E-4</v>
      </c>
      <c r="J31" s="73">
        <v>1.34E-5</v>
      </c>
      <c r="K31" s="69" t="e">
        <f t="shared" si="1"/>
        <v>#DIV/0!</v>
      </c>
      <c r="L31" s="69" t="e">
        <f t="shared" si="2"/>
        <v>#DIV/0!</v>
      </c>
      <c r="M31" s="69" t="e">
        <f t="shared" si="3"/>
        <v>#DIV/0!</v>
      </c>
      <c r="N31" s="69" t="e">
        <f t="shared" si="4"/>
        <v>#DIV/0!</v>
      </c>
      <c r="O31" s="181"/>
      <c r="P31" s="181"/>
      <c r="Q31" s="181"/>
      <c r="R31" s="181"/>
      <c r="S31" s="69" t="e">
        <f t="shared" si="9"/>
        <v>#DIV/0!</v>
      </c>
      <c r="T31" s="69" t="e">
        <f t="shared" si="10"/>
        <v>#DIV/0!</v>
      </c>
      <c r="U31" s="69" t="e">
        <f t="shared" si="11"/>
        <v>#DIV/0!</v>
      </c>
      <c r="V31" s="69" t="e">
        <f t="shared" si="12"/>
        <v>#DIV/0!</v>
      </c>
    </row>
    <row r="32" spans="2:22" ht="14.25" x14ac:dyDescent="0.2">
      <c r="B32" s="58" t="s">
        <v>193</v>
      </c>
      <c r="C32" s="70" t="s">
        <v>253</v>
      </c>
      <c r="D32" s="70">
        <v>2</v>
      </c>
      <c r="E32" s="58" t="str">
        <f t="shared" si="0"/>
        <v>Tolyfluanid</v>
      </c>
      <c r="F32" s="72">
        <v>60</v>
      </c>
      <c r="G32" s="73">
        <v>7.9000000000000001E-2</v>
      </c>
      <c r="H32" s="73">
        <v>5.0499999999999998E-3</v>
      </c>
      <c r="I32" s="73">
        <v>1.76E-4</v>
      </c>
      <c r="J32" s="73">
        <v>1.1199999999999999E-5</v>
      </c>
      <c r="K32" s="69" t="e">
        <f t="shared" si="1"/>
        <v>#DIV/0!</v>
      </c>
      <c r="L32" s="69" t="e">
        <f t="shared" si="2"/>
        <v>#DIV/0!</v>
      </c>
      <c r="M32" s="69" t="e">
        <f t="shared" si="3"/>
        <v>#DIV/0!</v>
      </c>
      <c r="N32" s="69" t="e">
        <f t="shared" si="4"/>
        <v>#DIV/0!</v>
      </c>
      <c r="O32" s="181"/>
      <c r="P32" s="181"/>
      <c r="Q32" s="181"/>
      <c r="R32" s="181"/>
      <c r="S32" s="69" t="e">
        <f t="shared" si="9"/>
        <v>#DIV/0!</v>
      </c>
      <c r="T32" s="69" t="e">
        <f t="shared" si="10"/>
        <v>#DIV/0!</v>
      </c>
      <c r="U32" s="69" t="e">
        <f t="shared" si="11"/>
        <v>#DIV/0!</v>
      </c>
      <c r="V32" s="69" t="e">
        <f t="shared" si="12"/>
        <v>#DIV/0!</v>
      </c>
    </row>
    <row r="33" spans="2:22" ht="14.25" x14ac:dyDescent="0.2">
      <c r="B33" s="58" t="s">
        <v>194</v>
      </c>
      <c r="C33" s="70" t="s">
        <v>253</v>
      </c>
      <c r="D33" s="70">
        <v>3</v>
      </c>
      <c r="E33" s="58" t="str">
        <f t="shared" si="0"/>
        <v>Tolyfluanid</v>
      </c>
      <c r="F33" s="72">
        <v>60</v>
      </c>
      <c r="G33" s="73">
        <v>8.8300000000000003E-2</v>
      </c>
      <c r="H33" s="73">
        <v>5.6499999999999996E-3</v>
      </c>
      <c r="I33" s="73">
        <v>2.42E-4</v>
      </c>
      <c r="J33" s="73">
        <v>1.5400000000000002E-5</v>
      </c>
      <c r="K33" s="69" t="e">
        <f t="shared" si="1"/>
        <v>#DIV/0!</v>
      </c>
      <c r="L33" s="69" t="e">
        <f t="shared" si="2"/>
        <v>#DIV/0!</v>
      </c>
      <c r="M33" s="69" t="e">
        <f t="shared" si="3"/>
        <v>#DIV/0!</v>
      </c>
      <c r="N33" s="69" t="e">
        <f t="shared" si="4"/>
        <v>#DIV/0!</v>
      </c>
      <c r="O33" s="181"/>
      <c r="P33" s="181"/>
      <c r="Q33" s="181"/>
      <c r="R33" s="181"/>
      <c r="S33" s="69" t="e">
        <f t="shared" si="9"/>
        <v>#DIV/0!</v>
      </c>
      <c r="T33" s="69" t="e">
        <f t="shared" si="10"/>
        <v>#DIV/0!</v>
      </c>
      <c r="U33" s="69" t="e">
        <f t="shared" si="11"/>
        <v>#DIV/0!</v>
      </c>
      <c r="V33" s="69" t="e">
        <f t="shared" si="12"/>
        <v>#DIV/0!</v>
      </c>
    </row>
    <row r="34" spans="2:22" ht="14.25" x14ac:dyDescent="0.2">
      <c r="B34" s="58" t="s">
        <v>195</v>
      </c>
      <c r="C34" s="70" t="s">
        <v>253</v>
      </c>
      <c r="D34" s="70">
        <v>5</v>
      </c>
      <c r="E34" s="58" t="str">
        <f t="shared" si="0"/>
        <v>Tolyfluanid</v>
      </c>
      <c r="F34" s="72">
        <v>33</v>
      </c>
      <c r="G34" s="73">
        <v>0.23100000000000001</v>
      </c>
      <c r="H34" s="73">
        <v>1.4800000000000001E-2</v>
      </c>
      <c r="I34" s="73">
        <v>1.3799999999999999E-4</v>
      </c>
      <c r="J34" s="73">
        <v>8.85E-6</v>
      </c>
      <c r="K34" s="69" t="e">
        <f t="shared" si="1"/>
        <v>#DIV/0!</v>
      </c>
      <c r="L34" s="69" t="e">
        <f t="shared" si="2"/>
        <v>#DIV/0!</v>
      </c>
      <c r="M34" s="69" t="e">
        <f t="shared" si="3"/>
        <v>#DIV/0!</v>
      </c>
      <c r="N34" s="69" t="e">
        <f t="shared" si="4"/>
        <v>#DIV/0!</v>
      </c>
      <c r="O34" s="181"/>
      <c r="P34" s="181"/>
      <c r="Q34" s="181"/>
      <c r="R34" s="181"/>
      <c r="S34" s="69" t="e">
        <f t="shared" si="9"/>
        <v>#DIV/0!</v>
      </c>
      <c r="T34" s="69" t="e">
        <f t="shared" si="10"/>
        <v>#DIV/0!</v>
      </c>
      <c r="U34" s="69" t="e">
        <f t="shared" si="11"/>
        <v>#DIV/0!</v>
      </c>
      <c r="V34" s="69" t="e">
        <f t="shared" si="12"/>
        <v>#DIV/0!</v>
      </c>
    </row>
    <row r="35" spans="2:22" ht="14.25" x14ac:dyDescent="0.2">
      <c r="B35" s="58" t="s">
        <v>196</v>
      </c>
      <c r="C35" s="70" t="s">
        <v>254</v>
      </c>
      <c r="D35" s="70">
        <v>10</v>
      </c>
      <c r="E35" s="58" t="str">
        <f t="shared" si="0"/>
        <v>Tolyfluanid</v>
      </c>
      <c r="F35" s="72">
        <v>310</v>
      </c>
      <c r="G35" s="73">
        <v>5.6000000000000001E-2</v>
      </c>
      <c r="H35" s="73">
        <v>3.5799999999999998E-3</v>
      </c>
      <c r="I35" s="73">
        <v>2.0699999999999999E-4</v>
      </c>
      <c r="J35" s="73">
        <v>1.33E-5</v>
      </c>
      <c r="K35" s="69" t="e">
        <f t="shared" si="1"/>
        <v>#DIV/0!</v>
      </c>
      <c r="L35" s="69" t="e">
        <f t="shared" si="2"/>
        <v>#DIV/0!</v>
      </c>
      <c r="M35" s="69" t="e">
        <f t="shared" si="3"/>
        <v>#DIV/0!</v>
      </c>
      <c r="N35" s="69" t="e">
        <f t="shared" si="4"/>
        <v>#DIV/0!</v>
      </c>
      <c r="O35" s="181"/>
      <c r="P35" s="181"/>
      <c r="Q35" s="181"/>
      <c r="R35" s="181"/>
      <c r="S35" s="69" t="e">
        <f t="shared" si="9"/>
        <v>#DIV/0!</v>
      </c>
      <c r="T35" s="69" t="e">
        <f t="shared" si="10"/>
        <v>#DIV/0!</v>
      </c>
      <c r="U35" s="69" t="e">
        <f t="shared" si="11"/>
        <v>#DIV/0!</v>
      </c>
      <c r="V35" s="69" t="e">
        <f t="shared" si="12"/>
        <v>#DIV/0!</v>
      </c>
    </row>
    <row r="36" spans="2:22" ht="14.25" x14ac:dyDescent="0.2">
      <c r="B36" s="58" t="s">
        <v>197</v>
      </c>
      <c r="C36" s="70" t="s">
        <v>254</v>
      </c>
      <c r="D36" s="70">
        <v>2</v>
      </c>
      <c r="E36" s="58" t="str">
        <f t="shared" si="0"/>
        <v>Tolyfluanid</v>
      </c>
      <c r="F36" s="72">
        <v>10</v>
      </c>
      <c r="G36" s="73">
        <v>0.184</v>
      </c>
      <c r="H36" s="73">
        <v>1.18E-2</v>
      </c>
      <c r="I36" s="73">
        <v>8.3900000000000001E-4</v>
      </c>
      <c r="J36" s="73">
        <v>5.3600000000000002E-5</v>
      </c>
      <c r="K36" s="69" t="e">
        <f t="shared" si="1"/>
        <v>#DIV/0!</v>
      </c>
      <c r="L36" s="69" t="e">
        <f t="shared" si="2"/>
        <v>#DIV/0!</v>
      </c>
      <c r="M36" s="69" t="e">
        <f t="shared" si="3"/>
        <v>#DIV/0!</v>
      </c>
      <c r="N36" s="69" t="e">
        <f t="shared" si="4"/>
        <v>#DIV/0!</v>
      </c>
      <c r="O36" s="181"/>
      <c r="P36" s="181"/>
      <c r="Q36" s="181"/>
      <c r="R36" s="181"/>
      <c r="S36" s="69" t="e">
        <f t="shared" si="9"/>
        <v>#DIV/0!</v>
      </c>
      <c r="T36" s="69" t="e">
        <f t="shared" si="10"/>
        <v>#DIV/0!</v>
      </c>
      <c r="U36" s="69" t="e">
        <f t="shared" si="11"/>
        <v>#DIV/0!</v>
      </c>
      <c r="V36" s="69" t="e">
        <f t="shared" si="12"/>
        <v>#DIV/0!</v>
      </c>
    </row>
    <row r="37" spans="2:22" ht="14.25" x14ac:dyDescent="0.2">
      <c r="B37" s="58" t="s">
        <v>198</v>
      </c>
      <c r="C37" s="70" t="s">
        <v>254</v>
      </c>
      <c r="D37" s="70">
        <v>5</v>
      </c>
      <c r="E37" s="58" t="str">
        <f t="shared" si="0"/>
        <v>Tolyfluanid</v>
      </c>
      <c r="F37" s="72">
        <v>10</v>
      </c>
      <c r="G37" s="73">
        <v>1.69</v>
      </c>
      <c r="H37" s="73">
        <v>0.108</v>
      </c>
      <c r="I37" s="73">
        <v>7.6000000000000004E-4</v>
      </c>
      <c r="J37" s="73">
        <v>4.8600000000000002E-5</v>
      </c>
      <c r="K37" s="69" t="e">
        <f t="shared" si="1"/>
        <v>#DIV/0!</v>
      </c>
      <c r="L37" s="69" t="e">
        <f t="shared" si="2"/>
        <v>#DIV/0!</v>
      </c>
      <c r="M37" s="69" t="e">
        <f t="shared" si="3"/>
        <v>#DIV/0!</v>
      </c>
      <c r="N37" s="69" t="e">
        <f t="shared" si="4"/>
        <v>#DIV/0!</v>
      </c>
      <c r="O37" s="181"/>
      <c r="P37" s="181"/>
      <c r="Q37" s="181"/>
      <c r="R37" s="181"/>
      <c r="S37" s="69" t="e">
        <f t="shared" si="9"/>
        <v>#DIV/0!</v>
      </c>
      <c r="T37" s="69" t="e">
        <f t="shared" si="10"/>
        <v>#DIV/0!</v>
      </c>
      <c r="U37" s="69" t="e">
        <f t="shared" si="11"/>
        <v>#DIV/0!</v>
      </c>
      <c r="V37" s="69" t="e">
        <f t="shared" si="12"/>
        <v>#DIV/0!</v>
      </c>
    </row>
    <row r="38" spans="2:22" ht="14.25" x14ac:dyDescent="0.2">
      <c r="B38" s="58" t="s">
        <v>199</v>
      </c>
      <c r="C38" s="70" t="s">
        <v>250</v>
      </c>
      <c r="D38" s="70">
        <v>1</v>
      </c>
      <c r="E38" s="58" t="str">
        <f t="shared" si="0"/>
        <v>Tolyfluanid</v>
      </c>
      <c r="F38" s="72">
        <v>55</v>
      </c>
      <c r="G38" s="73">
        <v>0.74299999999999999</v>
      </c>
      <c r="H38" s="73">
        <v>4.7600000000000003E-2</v>
      </c>
      <c r="I38" s="73">
        <v>5.2999999999999998E-4</v>
      </c>
      <c r="J38" s="73">
        <v>3.3899999999999997E-5</v>
      </c>
      <c r="K38" s="69" t="e">
        <f t="shared" si="1"/>
        <v>#DIV/0!</v>
      </c>
      <c r="L38" s="69" t="e">
        <f t="shared" si="2"/>
        <v>#DIV/0!</v>
      </c>
      <c r="M38" s="69" t="e">
        <f t="shared" si="3"/>
        <v>#DIV/0!</v>
      </c>
      <c r="N38" s="69" t="e">
        <f t="shared" si="4"/>
        <v>#DIV/0!</v>
      </c>
      <c r="O38" s="181"/>
      <c r="P38" s="181"/>
      <c r="Q38" s="181"/>
      <c r="R38" s="181"/>
      <c r="S38" s="69" t="e">
        <f t="shared" si="9"/>
        <v>#DIV/0!</v>
      </c>
      <c r="T38" s="69" t="e">
        <f t="shared" si="10"/>
        <v>#DIV/0!</v>
      </c>
      <c r="U38" s="69" t="e">
        <f t="shared" si="11"/>
        <v>#DIV/0!</v>
      </c>
      <c r="V38" s="69" t="e">
        <f t="shared" si="12"/>
        <v>#DIV/0!</v>
      </c>
    </row>
    <row r="39" spans="2:22" ht="14.25" x14ac:dyDescent="0.2">
      <c r="B39" s="58" t="s">
        <v>200</v>
      </c>
      <c r="C39" s="70" t="s">
        <v>250</v>
      </c>
      <c r="D39" s="70">
        <v>10</v>
      </c>
      <c r="E39" s="58" t="str">
        <f t="shared" si="0"/>
        <v>Tolyfluanid</v>
      </c>
      <c r="F39" s="72">
        <v>226</v>
      </c>
      <c r="G39" s="73">
        <v>0.17199999999999999</v>
      </c>
      <c r="H39" s="73">
        <v>1.0999999999999999E-2</v>
      </c>
      <c r="I39" s="73">
        <v>1.3500000000000001E-3</v>
      </c>
      <c r="J39" s="73">
        <v>8.6700000000000007E-5</v>
      </c>
      <c r="K39" s="69" t="e">
        <f t="shared" si="1"/>
        <v>#DIV/0!</v>
      </c>
      <c r="L39" s="69" t="e">
        <f t="shared" si="2"/>
        <v>#DIV/0!</v>
      </c>
      <c r="M39" s="69" t="e">
        <f t="shared" si="3"/>
        <v>#DIV/0!</v>
      </c>
      <c r="N39" s="69" t="e">
        <f t="shared" si="4"/>
        <v>#DIV/0!</v>
      </c>
      <c r="O39" s="181"/>
      <c r="P39" s="181"/>
      <c r="Q39" s="181"/>
      <c r="R39" s="181"/>
      <c r="S39" s="69" t="e">
        <f t="shared" si="9"/>
        <v>#DIV/0!</v>
      </c>
      <c r="T39" s="69" t="e">
        <f t="shared" si="10"/>
        <v>#DIV/0!</v>
      </c>
      <c r="U39" s="69" t="e">
        <f t="shared" si="11"/>
        <v>#DIV/0!</v>
      </c>
      <c r="V39" s="69" t="e">
        <f t="shared" si="12"/>
        <v>#DIV/0!</v>
      </c>
    </row>
    <row r="40" spans="2:22" ht="14.25" x14ac:dyDescent="0.2">
      <c r="B40" s="58" t="s">
        <v>201</v>
      </c>
      <c r="C40" s="70" t="s">
        <v>250</v>
      </c>
      <c r="D40" s="70">
        <v>6</v>
      </c>
      <c r="E40" s="58" t="str">
        <f t="shared" si="0"/>
        <v>Tolyfluanid</v>
      </c>
      <c r="F40" s="72">
        <v>190</v>
      </c>
      <c r="G40" s="73">
        <v>0.11</v>
      </c>
      <c r="H40" s="73">
        <v>7.0200000000000002E-3</v>
      </c>
      <c r="I40" s="73">
        <v>4.8500000000000003E-4</v>
      </c>
      <c r="J40" s="73">
        <v>3.1000000000000001E-5</v>
      </c>
      <c r="K40" s="69" t="e">
        <f t="shared" si="1"/>
        <v>#DIV/0!</v>
      </c>
      <c r="L40" s="69" t="e">
        <f t="shared" si="2"/>
        <v>#DIV/0!</v>
      </c>
      <c r="M40" s="69" t="e">
        <f t="shared" si="3"/>
        <v>#DIV/0!</v>
      </c>
      <c r="N40" s="69" t="e">
        <f t="shared" si="4"/>
        <v>#DIV/0!</v>
      </c>
      <c r="O40" s="181"/>
      <c r="P40" s="181"/>
      <c r="Q40" s="181"/>
      <c r="R40" s="181"/>
      <c r="S40" s="69" t="e">
        <f t="shared" si="9"/>
        <v>#DIV/0!</v>
      </c>
      <c r="T40" s="69" t="e">
        <f t="shared" si="10"/>
        <v>#DIV/0!</v>
      </c>
      <c r="U40" s="69" t="e">
        <f t="shared" si="11"/>
        <v>#DIV/0!</v>
      </c>
      <c r="V40" s="69" t="e">
        <f t="shared" si="12"/>
        <v>#DIV/0!</v>
      </c>
    </row>
    <row r="41" spans="2:22" ht="14.25" x14ac:dyDescent="0.2">
      <c r="B41" s="58" t="s">
        <v>202</v>
      </c>
      <c r="C41" s="70" t="s">
        <v>250</v>
      </c>
      <c r="D41" s="70">
        <v>7</v>
      </c>
      <c r="E41" s="58" t="str">
        <f t="shared" si="0"/>
        <v>Tolyfluanid</v>
      </c>
      <c r="F41" s="72">
        <v>190</v>
      </c>
      <c r="G41" s="73">
        <v>0.314</v>
      </c>
      <c r="H41" s="73">
        <v>2.01E-2</v>
      </c>
      <c r="I41" s="73">
        <v>2.12E-4</v>
      </c>
      <c r="J41" s="73">
        <v>1.3499999999999999E-5</v>
      </c>
      <c r="K41" s="69" t="e">
        <f t="shared" si="1"/>
        <v>#DIV/0!</v>
      </c>
      <c r="L41" s="69" t="e">
        <f t="shared" si="2"/>
        <v>#DIV/0!</v>
      </c>
      <c r="M41" s="69" t="e">
        <f t="shared" si="3"/>
        <v>#DIV/0!</v>
      </c>
      <c r="N41" s="69" t="e">
        <f t="shared" si="4"/>
        <v>#DIV/0!</v>
      </c>
      <c r="O41" s="181"/>
      <c r="P41" s="181"/>
      <c r="Q41" s="181"/>
      <c r="R41" s="181"/>
      <c r="S41" s="69" t="e">
        <f t="shared" si="9"/>
        <v>#DIV/0!</v>
      </c>
      <c r="T41" s="69" t="e">
        <f t="shared" si="10"/>
        <v>#DIV/0!</v>
      </c>
      <c r="U41" s="69" t="e">
        <f t="shared" si="11"/>
        <v>#DIV/0!</v>
      </c>
      <c r="V41" s="69" t="e">
        <f t="shared" si="12"/>
        <v>#DIV/0!</v>
      </c>
    </row>
    <row r="42" spans="2:22" ht="14.25" x14ac:dyDescent="0.2">
      <c r="B42" s="58" t="s">
        <v>203</v>
      </c>
      <c r="C42" s="70" t="s">
        <v>254</v>
      </c>
      <c r="D42" s="70">
        <v>1</v>
      </c>
      <c r="E42" s="58" t="str">
        <f t="shared" si="0"/>
        <v>Tolyfluanid</v>
      </c>
      <c r="F42" s="72">
        <v>70</v>
      </c>
      <c r="G42" s="73">
        <v>0.81299999999999994</v>
      </c>
      <c r="H42" s="73">
        <v>5.1999999999999998E-2</v>
      </c>
      <c r="I42" s="73">
        <v>8.7299999999999997E-4</v>
      </c>
      <c r="J42" s="73">
        <v>5.5899999999999997E-5</v>
      </c>
      <c r="K42" s="69" t="e">
        <f t="shared" si="1"/>
        <v>#DIV/0!</v>
      </c>
      <c r="L42" s="69" t="e">
        <f t="shared" si="2"/>
        <v>#DIV/0!</v>
      </c>
      <c r="M42" s="69" t="e">
        <f t="shared" si="3"/>
        <v>#DIV/0!</v>
      </c>
      <c r="N42" s="69" t="e">
        <f t="shared" si="4"/>
        <v>#DIV/0!</v>
      </c>
      <c r="O42" s="181"/>
      <c r="P42" s="181"/>
      <c r="Q42" s="181"/>
      <c r="R42" s="181"/>
      <c r="S42" s="69" t="e">
        <f t="shared" si="9"/>
        <v>#DIV/0!</v>
      </c>
      <c r="T42" s="69" t="e">
        <f t="shared" si="10"/>
        <v>#DIV/0!</v>
      </c>
      <c r="U42" s="69" t="e">
        <f t="shared" si="11"/>
        <v>#DIV/0!</v>
      </c>
      <c r="V42" s="69" t="e">
        <f t="shared" si="12"/>
        <v>#DIV/0!</v>
      </c>
    </row>
    <row r="43" spans="2:22" ht="14.25" x14ac:dyDescent="0.2">
      <c r="B43" s="58" t="s">
        <v>204</v>
      </c>
      <c r="C43" s="70" t="s">
        <v>254</v>
      </c>
      <c r="D43" s="70">
        <v>3</v>
      </c>
      <c r="E43" s="58" t="str">
        <f t="shared" si="0"/>
        <v>Tolyfluanid</v>
      </c>
      <c r="F43" s="72">
        <v>20</v>
      </c>
      <c r="G43" s="73">
        <v>0.20799999999999999</v>
      </c>
      <c r="H43" s="73">
        <v>1.3299999999999999E-2</v>
      </c>
      <c r="I43" s="73">
        <v>6.7000000000000002E-4</v>
      </c>
      <c r="J43" s="73">
        <v>4.2899999999999999E-5</v>
      </c>
      <c r="K43" s="69" t="e">
        <f t="shared" si="1"/>
        <v>#DIV/0!</v>
      </c>
      <c r="L43" s="69" t="e">
        <f t="shared" si="2"/>
        <v>#DIV/0!</v>
      </c>
      <c r="M43" s="69" t="e">
        <f t="shared" si="3"/>
        <v>#DIV/0!</v>
      </c>
      <c r="N43" s="69" t="e">
        <f t="shared" si="4"/>
        <v>#DIV/0!</v>
      </c>
      <c r="O43" s="181"/>
      <c r="P43" s="181"/>
      <c r="Q43" s="181"/>
      <c r="R43" s="181"/>
      <c r="S43" s="69" t="e">
        <f t="shared" si="9"/>
        <v>#DIV/0!</v>
      </c>
      <c r="T43" s="69" t="e">
        <f t="shared" si="10"/>
        <v>#DIV/0!</v>
      </c>
      <c r="U43" s="69" t="e">
        <f t="shared" si="11"/>
        <v>#DIV/0!</v>
      </c>
      <c r="V43" s="69" t="e">
        <f t="shared" si="12"/>
        <v>#DIV/0!</v>
      </c>
    </row>
    <row r="44" spans="2:22" ht="14.25" x14ac:dyDescent="0.2">
      <c r="B44" s="58" t="s">
        <v>205</v>
      </c>
      <c r="C44" s="70" t="s">
        <v>254</v>
      </c>
      <c r="D44" s="70">
        <v>4</v>
      </c>
      <c r="E44" s="58" t="str">
        <f t="shared" si="0"/>
        <v>Tolyfluanid</v>
      </c>
      <c r="F44" s="72">
        <v>132</v>
      </c>
      <c r="G44" s="73">
        <v>0.307</v>
      </c>
      <c r="H44" s="73">
        <v>1.9699999999999999E-2</v>
      </c>
      <c r="I44" s="73">
        <v>3.5500000000000001E-4</v>
      </c>
      <c r="J44" s="73">
        <v>2.27E-5</v>
      </c>
      <c r="K44" s="69" t="e">
        <f t="shared" si="1"/>
        <v>#DIV/0!</v>
      </c>
      <c r="L44" s="69" t="e">
        <f t="shared" si="2"/>
        <v>#DIV/0!</v>
      </c>
      <c r="M44" s="69" t="e">
        <f t="shared" si="3"/>
        <v>#DIV/0!</v>
      </c>
      <c r="N44" s="69" t="e">
        <f t="shared" si="4"/>
        <v>#DIV/0!</v>
      </c>
      <c r="O44" s="181"/>
      <c r="P44" s="181"/>
      <c r="Q44" s="181"/>
      <c r="R44" s="181"/>
      <c r="S44" s="69" t="e">
        <f t="shared" si="9"/>
        <v>#DIV/0!</v>
      </c>
      <c r="T44" s="69" t="e">
        <f t="shared" si="10"/>
        <v>#DIV/0!</v>
      </c>
      <c r="U44" s="69" t="e">
        <f t="shared" si="11"/>
        <v>#DIV/0!</v>
      </c>
      <c r="V44" s="69" t="e">
        <f t="shared" si="12"/>
        <v>#DIV/0!</v>
      </c>
    </row>
    <row r="45" spans="2:22" ht="14.25" x14ac:dyDescent="0.2">
      <c r="B45" s="58" t="s">
        <v>206</v>
      </c>
      <c r="C45" s="70" t="s">
        <v>254</v>
      </c>
      <c r="D45" s="70">
        <v>7</v>
      </c>
      <c r="E45" s="58" t="str">
        <f t="shared" si="0"/>
        <v>Tolyfluanid</v>
      </c>
      <c r="F45" s="72">
        <v>18</v>
      </c>
      <c r="G45" s="73">
        <v>0.32500000000000001</v>
      </c>
      <c r="H45" s="73">
        <v>2.0799999999999999E-2</v>
      </c>
      <c r="I45" s="73">
        <v>4.7199999999999998E-4</v>
      </c>
      <c r="J45" s="73">
        <v>3.0199999999999999E-5</v>
      </c>
      <c r="K45" s="69" t="e">
        <f t="shared" si="1"/>
        <v>#DIV/0!</v>
      </c>
      <c r="L45" s="69" t="e">
        <f t="shared" si="2"/>
        <v>#DIV/0!</v>
      </c>
      <c r="M45" s="69" t="e">
        <f t="shared" si="3"/>
        <v>#DIV/0!</v>
      </c>
      <c r="N45" s="69" t="e">
        <f t="shared" si="4"/>
        <v>#DIV/0!</v>
      </c>
      <c r="O45" s="181"/>
      <c r="P45" s="181"/>
      <c r="Q45" s="181"/>
      <c r="R45" s="181"/>
      <c r="S45" s="69" t="e">
        <f t="shared" si="9"/>
        <v>#DIV/0!</v>
      </c>
      <c r="T45" s="69" t="e">
        <f t="shared" si="10"/>
        <v>#DIV/0!</v>
      </c>
      <c r="U45" s="69" t="e">
        <f t="shared" si="11"/>
        <v>#DIV/0!</v>
      </c>
      <c r="V45" s="69" t="e">
        <f t="shared" si="12"/>
        <v>#DIV/0!</v>
      </c>
    </row>
    <row r="46" spans="2:22" ht="14.25" x14ac:dyDescent="0.2">
      <c r="B46" s="58" t="s">
        <v>207</v>
      </c>
      <c r="C46" s="70" t="s">
        <v>254</v>
      </c>
      <c r="D46" s="70">
        <v>8</v>
      </c>
      <c r="E46" s="58" t="str">
        <f t="shared" si="0"/>
        <v>Tolyfluanid</v>
      </c>
      <c r="F46" s="72">
        <v>90</v>
      </c>
      <c r="G46" s="73">
        <v>0.94799999999999995</v>
      </c>
      <c r="H46" s="73">
        <v>6.0600000000000001E-2</v>
      </c>
      <c r="I46" s="73">
        <v>6.2299999999999996E-4</v>
      </c>
      <c r="J46" s="73">
        <v>3.9799999999999998E-5</v>
      </c>
      <c r="K46" s="69" t="e">
        <f t="shared" si="1"/>
        <v>#DIV/0!</v>
      </c>
      <c r="L46" s="69" t="e">
        <f t="shared" si="2"/>
        <v>#DIV/0!</v>
      </c>
      <c r="M46" s="69" t="e">
        <f t="shared" si="3"/>
        <v>#DIV/0!</v>
      </c>
      <c r="N46" s="69" t="e">
        <f t="shared" si="4"/>
        <v>#DIV/0!</v>
      </c>
      <c r="O46" s="181"/>
      <c r="P46" s="181"/>
      <c r="Q46" s="181"/>
      <c r="R46" s="181"/>
      <c r="S46" s="69" t="e">
        <f t="shared" si="9"/>
        <v>#DIV/0!</v>
      </c>
      <c r="T46" s="69" t="e">
        <f t="shared" si="10"/>
        <v>#DIV/0!</v>
      </c>
      <c r="U46" s="69" t="e">
        <f t="shared" si="11"/>
        <v>#DIV/0!</v>
      </c>
      <c r="V46" s="69" t="e">
        <f t="shared" si="12"/>
        <v>#DIV/0!</v>
      </c>
    </row>
    <row r="47" spans="2:22" ht="14.25" x14ac:dyDescent="0.2">
      <c r="B47" s="58" t="s">
        <v>208</v>
      </c>
      <c r="C47" s="70" t="s">
        <v>254</v>
      </c>
      <c r="D47" s="70">
        <v>9</v>
      </c>
      <c r="E47" s="58" t="str">
        <f t="shared" si="0"/>
        <v>Tolyfluanid</v>
      </c>
      <c r="F47" s="72">
        <v>70</v>
      </c>
      <c r="G47" s="73">
        <v>0.23200000000000001</v>
      </c>
      <c r="H47" s="73">
        <v>1.49E-2</v>
      </c>
      <c r="I47" s="73">
        <v>1.45E-4</v>
      </c>
      <c r="J47" s="73">
        <v>9.2499999999999995E-6</v>
      </c>
      <c r="K47" s="69" t="e">
        <f t="shared" si="1"/>
        <v>#DIV/0!</v>
      </c>
      <c r="L47" s="69" t="e">
        <f t="shared" si="2"/>
        <v>#DIV/0!</v>
      </c>
      <c r="M47" s="69" t="e">
        <f t="shared" si="3"/>
        <v>#DIV/0!</v>
      </c>
      <c r="N47" s="69" t="e">
        <f t="shared" si="4"/>
        <v>#DIV/0!</v>
      </c>
      <c r="O47" s="181"/>
      <c r="P47" s="181"/>
      <c r="Q47" s="181"/>
      <c r="R47" s="181"/>
      <c r="S47" s="69" t="e">
        <f t="shared" si="9"/>
        <v>#DIV/0!</v>
      </c>
      <c r="T47" s="69" t="e">
        <f t="shared" si="10"/>
        <v>#DIV/0!</v>
      </c>
      <c r="U47" s="69" t="e">
        <f t="shared" si="11"/>
        <v>#DIV/0!</v>
      </c>
      <c r="V47" s="69" t="e">
        <f t="shared" si="12"/>
        <v>#DIV/0!</v>
      </c>
    </row>
    <row r="48" spans="2:22" ht="14.25" x14ac:dyDescent="0.2">
      <c r="B48" s="58" t="s">
        <v>209</v>
      </c>
      <c r="C48" s="70" t="s">
        <v>240</v>
      </c>
      <c r="D48" s="70">
        <v>10</v>
      </c>
      <c r="E48" s="58" t="str">
        <f t="shared" si="0"/>
        <v>Tolyfluanid</v>
      </c>
      <c r="F48" s="72">
        <v>270</v>
      </c>
      <c r="G48" s="73">
        <v>0.32300000000000001</v>
      </c>
      <c r="H48" s="73">
        <v>2.07E-2</v>
      </c>
      <c r="I48" s="73">
        <v>8.4800000000000001E-5</v>
      </c>
      <c r="J48" s="73">
        <v>5.4199999999999998E-6</v>
      </c>
      <c r="K48" s="69" t="e">
        <f t="shared" si="1"/>
        <v>#DIV/0!</v>
      </c>
      <c r="L48" s="69" t="e">
        <f t="shared" si="2"/>
        <v>#DIV/0!</v>
      </c>
      <c r="M48" s="69" t="e">
        <f t="shared" si="3"/>
        <v>#DIV/0!</v>
      </c>
      <c r="N48" s="69" t="e">
        <f t="shared" si="4"/>
        <v>#DIV/0!</v>
      </c>
      <c r="O48" s="181"/>
      <c r="P48" s="181"/>
      <c r="Q48" s="181"/>
      <c r="R48" s="181"/>
      <c r="S48" s="69" t="e">
        <f t="shared" si="9"/>
        <v>#DIV/0!</v>
      </c>
      <c r="T48" s="69" t="e">
        <f t="shared" si="10"/>
        <v>#DIV/0!</v>
      </c>
      <c r="U48" s="69" t="e">
        <f t="shared" si="11"/>
        <v>#DIV/0!</v>
      </c>
      <c r="V48" s="69" t="e">
        <f t="shared" si="12"/>
        <v>#DIV/0!</v>
      </c>
    </row>
    <row r="49" spans="2:22" ht="14.25" x14ac:dyDescent="0.2">
      <c r="B49" s="58" t="s">
        <v>210</v>
      </c>
      <c r="C49" s="70" t="s">
        <v>240</v>
      </c>
      <c r="D49" s="70">
        <v>12</v>
      </c>
      <c r="E49" s="58" t="str">
        <f t="shared" si="0"/>
        <v>Tolyfluanid</v>
      </c>
      <c r="F49" s="72">
        <v>342</v>
      </c>
      <c r="G49" s="73">
        <v>0.36499999999999999</v>
      </c>
      <c r="H49" s="73">
        <v>2.3300000000000001E-2</v>
      </c>
      <c r="I49" s="73">
        <v>1.09E-3</v>
      </c>
      <c r="J49" s="73">
        <v>6.9800000000000003E-5</v>
      </c>
      <c r="K49" s="69" t="e">
        <f t="shared" si="1"/>
        <v>#DIV/0!</v>
      </c>
      <c r="L49" s="69" t="e">
        <f t="shared" si="2"/>
        <v>#DIV/0!</v>
      </c>
      <c r="M49" s="69" t="e">
        <f t="shared" si="3"/>
        <v>#DIV/0!</v>
      </c>
      <c r="N49" s="69" t="e">
        <f t="shared" si="4"/>
        <v>#DIV/0!</v>
      </c>
      <c r="O49" s="181"/>
      <c r="P49" s="181"/>
      <c r="Q49" s="181"/>
      <c r="R49" s="181"/>
      <c r="S49" s="69" t="e">
        <f t="shared" si="9"/>
        <v>#DIV/0!</v>
      </c>
      <c r="T49" s="69" t="e">
        <f t="shared" si="10"/>
        <v>#DIV/0!</v>
      </c>
      <c r="U49" s="69" t="e">
        <f t="shared" si="11"/>
        <v>#DIV/0!</v>
      </c>
      <c r="V49" s="69" t="e">
        <f t="shared" si="12"/>
        <v>#DIV/0!</v>
      </c>
    </row>
    <row r="50" spans="2:22" ht="14.25" x14ac:dyDescent="0.2">
      <c r="B50" s="58" t="s">
        <v>211</v>
      </c>
      <c r="C50" s="70" t="s">
        <v>240</v>
      </c>
      <c r="D50" s="70">
        <v>13</v>
      </c>
      <c r="E50" s="58" t="str">
        <f t="shared" si="0"/>
        <v>Tolyfluanid</v>
      </c>
      <c r="F50" s="72">
        <v>150</v>
      </c>
      <c r="G50" s="73">
        <v>0.36499999999999999</v>
      </c>
      <c r="H50" s="73">
        <v>2.3400000000000001E-2</v>
      </c>
      <c r="I50" s="73">
        <v>1E-3</v>
      </c>
      <c r="J50" s="73">
        <v>6.3999999999999997E-5</v>
      </c>
      <c r="K50" s="69" t="e">
        <f t="shared" si="1"/>
        <v>#DIV/0!</v>
      </c>
      <c r="L50" s="69" t="e">
        <f t="shared" si="2"/>
        <v>#DIV/0!</v>
      </c>
      <c r="M50" s="69" t="e">
        <f t="shared" si="3"/>
        <v>#DIV/0!</v>
      </c>
      <c r="N50" s="69" t="e">
        <f t="shared" si="4"/>
        <v>#DIV/0!</v>
      </c>
      <c r="O50" s="181"/>
      <c r="P50" s="181"/>
      <c r="Q50" s="181"/>
      <c r="R50" s="181"/>
      <c r="S50" s="69" t="e">
        <f t="shared" si="9"/>
        <v>#DIV/0!</v>
      </c>
      <c r="T50" s="69" t="e">
        <f t="shared" si="10"/>
        <v>#DIV/0!</v>
      </c>
      <c r="U50" s="69" t="e">
        <f t="shared" si="11"/>
        <v>#DIV/0!</v>
      </c>
      <c r="V50" s="69" t="e">
        <f t="shared" si="12"/>
        <v>#DIV/0!</v>
      </c>
    </row>
    <row r="51" spans="2:22" ht="14.25" x14ac:dyDescent="0.2">
      <c r="B51" s="58" t="s">
        <v>212</v>
      </c>
      <c r="C51" s="70" t="s">
        <v>240</v>
      </c>
      <c r="D51" s="70">
        <v>14</v>
      </c>
      <c r="E51" s="58" t="str">
        <f t="shared" si="0"/>
        <v>Tolyfluanid</v>
      </c>
      <c r="F51" s="72">
        <v>200</v>
      </c>
      <c r="G51" s="73">
        <v>0.19500000000000001</v>
      </c>
      <c r="H51" s="73">
        <v>1.2500000000000001E-2</v>
      </c>
      <c r="I51" s="73">
        <v>2.6899999999999998E-4</v>
      </c>
      <c r="J51" s="73">
        <v>1.7200000000000001E-5</v>
      </c>
      <c r="K51" s="69" t="e">
        <f t="shared" si="1"/>
        <v>#DIV/0!</v>
      </c>
      <c r="L51" s="69" t="e">
        <f t="shared" si="2"/>
        <v>#DIV/0!</v>
      </c>
      <c r="M51" s="69" t="e">
        <f t="shared" si="3"/>
        <v>#DIV/0!</v>
      </c>
      <c r="N51" s="69" t="e">
        <f t="shared" si="4"/>
        <v>#DIV/0!</v>
      </c>
      <c r="O51" s="181"/>
      <c r="P51" s="181"/>
      <c r="Q51" s="181"/>
      <c r="R51" s="181"/>
      <c r="S51" s="69" t="e">
        <f t="shared" si="9"/>
        <v>#DIV/0!</v>
      </c>
      <c r="T51" s="69" t="e">
        <f t="shared" si="10"/>
        <v>#DIV/0!</v>
      </c>
      <c r="U51" s="69" t="e">
        <f t="shared" si="11"/>
        <v>#DIV/0!</v>
      </c>
      <c r="V51" s="69" t="e">
        <f t="shared" si="12"/>
        <v>#DIV/0!</v>
      </c>
    </row>
    <row r="52" spans="2:22" ht="14.25" x14ac:dyDescent="0.2">
      <c r="B52" s="58" t="s">
        <v>213</v>
      </c>
      <c r="C52" s="70" t="s">
        <v>240</v>
      </c>
      <c r="D52" s="70">
        <v>9</v>
      </c>
      <c r="E52" s="58" t="str">
        <f t="shared" si="0"/>
        <v>Tolyfluanid</v>
      </c>
      <c r="F52" s="72">
        <v>1400</v>
      </c>
      <c r="G52" s="73">
        <v>0.11700000000000001</v>
      </c>
      <c r="H52" s="73">
        <v>7.5100000000000002E-3</v>
      </c>
      <c r="I52" s="73">
        <v>6.4000000000000005E-4</v>
      </c>
      <c r="J52" s="73">
        <v>4.0899999999999998E-5</v>
      </c>
      <c r="K52" s="69" t="e">
        <f t="shared" si="1"/>
        <v>#DIV/0!</v>
      </c>
      <c r="L52" s="69" t="e">
        <f t="shared" si="2"/>
        <v>#DIV/0!</v>
      </c>
      <c r="M52" s="69" t="e">
        <f t="shared" si="3"/>
        <v>#DIV/0!</v>
      </c>
      <c r="N52" s="69" t="e">
        <f t="shared" si="4"/>
        <v>#DIV/0!</v>
      </c>
      <c r="O52" s="181"/>
      <c r="P52" s="181"/>
      <c r="Q52" s="181"/>
      <c r="R52" s="181"/>
      <c r="S52" s="69" t="e">
        <f t="shared" si="9"/>
        <v>#DIV/0!</v>
      </c>
      <c r="T52" s="69" t="e">
        <f t="shared" si="10"/>
        <v>#DIV/0!</v>
      </c>
      <c r="U52" s="69" t="e">
        <f t="shared" si="11"/>
        <v>#DIV/0!</v>
      </c>
      <c r="V52" s="69" t="e">
        <f t="shared" si="12"/>
        <v>#DIV/0!</v>
      </c>
    </row>
    <row r="53" spans="2:22" ht="14.25" x14ac:dyDescent="0.2">
      <c r="B53" s="58" t="s">
        <v>214</v>
      </c>
      <c r="C53" s="70" t="s">
        <v>250</v>
      </c>
      <c r="D53" s="70">
        <v>2</v>
      </c>
      <c r="E53" s="58" t="str">
        <f t="shared" si="0"/>
        <v>Tolyfluanid</v>
      </c>
      <c r="F53" s="72">
        <v>500</v>
      </c>
      <c r="G53" s="73">
        <v>0.154</v>
      </c>
      <c r="H53" s="74">
        <v>9.8300000000000002E-3</v>
      </c>
      <c r="I53" s="73">
        <v>3.1199999999999999E-4</v>
      </c>
      <c r="J53" s="73">
        <v>2.0000000000000002E-5</v>
      </c>
      <c r="K53" s="69" t="e">
        <f t="shared" si="1"/>
        <v>#DIV/0!</v>
      </c>
      <c r="L53" s="69" t="e">
        <f t="shared" si="2"/>
        <v>#DIV/0!</v>
      </c>
      <c r="M53" s="69" t="e">
        <f t="shared" si="3"/>
        <v>#DIV/0!</v>
      </c>
      <c r="N53" s="69" t="e">
        <f t="shared" si="4"/>
        <v>#DIV/0!</v>
      </c>
      <c r="O53" s="181"/>
      <c r="P53" s="181"/>
      <c r="Q53" s="181"/>
      <c r="R53" s="181"/>
      <c r="S53" s="69" t="e">
        <f t="shared" si="9"/>
        <v>#DIV/0!</v>
      </c>
      <c r="T53" s="69" t="e">
        <f t="shared" si="10"/>
        <v>#DIV/0!</v>
      </c>
      <c r="U53" s="69" t="e">
        <f t="shared" si="11"/>
        <v>#DIV/0!</v>
      </c>
      <c r="V53" s="69" t="e">
        <f t="shared" si="12"/>
        <v>#DIV/0!</v>
      </c>
    </row>
    <row r="54" spans="2:22" ht="14.25" x14ac:dyDescent="0.2">
      <c r="B54" s="58" t="s">
        <v>215</v>
      </c>
      <c r="C54" s="70" t="s">
        <v>250</v>
      </c>
      <c r="D54" s="70">
        <v>3</v>
      </c>
      <c r="E54" s="58" t="str">
        <f t="shared" si="0"/>
        <v>Tolyfluanid</v>
      </c>
      <c r="F54" s="72">
        <v>200</v>
      </c>
      <c r="G54" s="73">
        <v>0.311</v>
      </c>
      <c r="H54" s="73">
        <v>1.9900000000000001E-2</v>
      </c>
      <c r="I54" s="73">
        <v>2.0699999999999999E-4</v>
      </c>
      <c r="J54" s="73">
        <v>1.3200000000000001E-5</v>
      </c>
      <c r="K54" s="69" t="e">
        <f t="shared" si="1"/>
        <v>#DIV/0!</v>
      </c>
      <c r="L54" s="69" t="e">
        <f t="shared" si="2"/>
        <v>#DIV/0!</v>
      </c>
      <c r="M54" s="69" t="e">
        <f t="shared" si="3"/>
        <v>#DIV/0!</v>
      </c>
      <c r="N54" s="69" t="e">
        <f t="shared" si="4"/>
        <v>#DIV/0!</v>
      </c>
      <c r="O54" s="181"/>
      <c r="P54" s="181"/>
      <c r="Q54" s="181"/>
      <c r="R54" s="181"/>
      <c r="S54" s="69" t="e">
        <f t="shared" si="9"/>
        <v>#DIV/0!</v>
      </c>
      <c r="T54" s="69" t="e">
        <f t="shared" si="10"/>
        <v>#DIV/0!</v>
      </c>
      <c r="U54" s="69" t="e">
        <f t="shared" si="11"/>
        <v>#DIV/0!</v>
      </c>
      <c r="V54" s="69" t="e">
        <f t="shared" si="12"/>
        <v>#DIV/0!</v>
      </c>
    </row>
    <row r="55" spans="2:22" ht="14.25" x14ac:dyDescent="0.2">
      <c r="B55" s="58" t="s">
        <v>216</v>
      </c>
      <c r="C55" s="70" t="s">
        <v>250</v>
      </c>
      <c r="D55" s="70">
        <v>4</v>
      </c>
      <c r="E55" s="58" t="str">
        <f t="shared" si="0"/>
        <v>Tolyfluanid</v>
      </c>
      <c r="F55" s="72">
        <v>32</v>
      </c>
      <c r="G55" s="73">
        <v>1.42</v>
      </c>
      <c r="H55" s="73">
        <v>9.0700000000000003E-2</v>
      </c>
      <c r="I55" s="73">
        <v>1.0200000000000001E-3</v>
      </c>
      <c r="J55" s="73">
        <v>6.5300000000000002E-5</v>
      </c>
      <c r="K55" s="69" t="e">
        <f t="shared" si="1"/>
        <v>#DIV/0!</v>
      </c>
      <c r="L55" s="69" t="e">
        <f t="shared" si="2"/>
        <v>#DIV/0!</v>
      </c>
      <c r="M55" s="69" t="e">
        <f t="shared" si="3"/>
        <v>#DIV/0!</v>
      </c>
      <c r="N55" s="69" t="e">
        <f t="shared" si="4"/>
        <v>#DIV/0!</v>
      </c>
      <c r="O55" s="181"/>
      <c r="P55" s="181"/>
      <c r="Q55" s="181"/>
      <c r="R55" s="181"/>
      <c r="S55" s="69" t="e">
        <f t="shared" si="9"/>
        <v>#DIV/0!</v>
      </c>
      <c r="T55" s="69" t="e">
        <f t="shared" si="10"/>
        <v>#DIV/0!</v>
      </c>
      <c r="U55" s="69" t="e">
        <f t="shared" si="11"/>
        <v>#DIV/0!</v>
      </c>
      <c r="V55" s="69" t="e">
        <f t="shared" si="12"/>
        <v>#DIV/0!</v>
      </c>
    </row>
    <row r="56" spans="2:22" ht="14.25" x14ac:dyDescent="0.2">
      <c r="B56" s="58" t="s">
        <v>217</v>
      </c>
      <c r="C56" s="70" t="s">
        <v>250</v>
      </c>
      <c r="D56" s="70">
        <v>5</v>
      </c>
      <c r="E56" s="58" t="str">
        <f t="shared" si="0"/>
        <v>Tolyfluanid</v>
      </c>
      <c r="F56" s="72">
        <v>120</v>
      </c>
      <c r="G56" s="73">
        <v>1.31</v>
      </c>
      <c r="H56" s="73">
        <v>8.3500000000000005E-2</v>
      </c>
      <c r="I56" s="73">
        <v>4.6700000000000002E-4</v>
      </c>
      <c r="J56" s="73">
        <v>2.9899999999999998E-5</v>
      </c>
      <c r="K56" s="69" t="e">
        <f t="shared" si="1"/>
        <v>#DIV/0!</v>
      </c>
      <c r="L56" s="69" t="e">
        <f t="shared" si="2"/>
        <v>#DIV/0!</v>
      </c>
      <c r="M56" s="69" t="e">
        <f t="shared" si="3"/>
        <v>#DIV/0!</v>
      </c>
      <c r="N56" s="69" t="e">
        <f t="shared" si="4"/>
        <v>#DIV/0!</v>
      </c>
      <c r="O56" s="181"/>
      <c r="P56" s="181"/>
      <c r="Q56" s="181"/>
      <c r="R56" s="181"/>
      <c r="S56" s="69" t="e">
        <f t="shared" si="9"/>
        <v>#DIV/0!</v>
      </c>
      <c r="T56" s="69" t="e">
        <f t="shared" si="10"/>
        <v>#DIV/0!</v>
      </c>
      <c r="U56" s="69" t="e">
        <f t="shared" si="11"/>
        <v>#DIV/0!</v>
      </c>
      <c r="V56" s="69" t="e">
        <f t="shared" si="12"/>
        <v>#DIV/0!</v>
      </c>
    </row>
    <row r="57" spans="2:22" ht="14.25" x14ac:dyDescent="0.2">
      <c r="B57" s="58" t="s">
        <v>218</v>
      </c>
      <c r="C57" s="70" t="s">
        <v>240</v>
      </c>
      <c r="D57" s="70">
        <v>7</v>
      </c>
      <c r="E57" s="58" t="str">
        <f t="shared" si="0"/>
        <v>Tolyfluanid</v>
      </c>
      <c r="F57" s="72">
        <v>500</v>
      </c>
      <c r="G57" s="73">
        <v>0.159</v>
      </c>
      <c r="H57" s="73">
        <v>1.0200000000000001E-2</v>
      </c>
      <c r="I57" s="73">
        <v>5.5999999999999995E-4</v>
      </c>
      <c r="J57" s="73">
        <v>3.5800000000000003E-5</v>
      </c>
      <c r="K57" s="69" t="e">
        <f t="shared" si="1"/>
        <v>#DIV/0!</v>
      </c>
      <c r="L57" s="69" t="e">
        <f t="shared" si="2"/>
        <v>#DIV/0!</v>
      </c>
      <c r="M57" s="69" t="e">
        <f t="shared" si="3"/>
        <v>#DIV/0!</v>
      </c>
      <c r="N57" s="69" t="e">
        <f t="shared" si="4"/>
        <v>#DIV/0!</v>
      </c>
      <c r="O57" s="181"/>
      <c r="P57" s="181"/>
      <c r="Q57" s="181"/>
      <c r="R57" s="181"/>
      <c r="S57" s="69" t="e">
        <f t="shared" si="9"/>
        <v>#DIV/0!</v>
      </c>
      <c r="T57" s="69" t="e">
        <f t="shared" si="10"/>
        <v>#DIV/0!</v>
      </c>
      <c r="U57" s="69" t="e">
        <f t="shared" si="11"/>
        <v>#DIV/0!</v>
      </c>
      <c r="V57" s="69" t="e">
        <f t="shared" si="12"/>
        <v>#DIV/0!</v>
      </c>
    </row>
    <row r="58" spans="2:22" x14ac:dyDescent="0.2">
      <c r="B58" s="178" t="s">
        <v>120</v>
      </c>
      <c r="C58" s="178"/>
      <c r="D58" s="178"/>
      <c r="E58" s="178"/>
      <c r="F58" s="71"/>
      <c r="G58" s="71"/>
      <c r="H58" s="71"/>
      <c r="I58" s="71"/>
      <c r="J58" s="71"/>
      <c r="K58" s="90" t="e">
        <f>MAX(K20:K57)</f>
        <v>#DIV/0!</v>
      </c>
      <c r="L58" s="90" t="e">
        <f t="shared" ref="L58:V58" si="13">MAX(L20:L57)</f>
        <v>#DIV/0!</v>
      </c>
      <c r="M58" s="90" t="e">
        <f t="shared" si="13"/>
        <v>#DIV/0!</v>
      </c>
      <c r="N58" s="90" t="e">
        <f t="shared" si="13"/>
        <v>#DIV/0!</v>
      </c>
      <c r="O58" s="90"/>
      <c r="P58" s="90"/>
      <c r="Q58" s="90"/>
      <c r="R58" s="90"/>
      <c r="S58" s="90" t="e">
        <f t="shared" si="13"/>
        <v>#DIV/0!</v>
      </c>
      <c r="T58" s="90" t="e">
        <f t="shared" si="13"/>
        <v>#DIV/0!</v>
      </c>
      <c r="U58" s="90" t="e">
        <f t="shared" si="13"/>
        <v>#DIV/0!</v>
      </c>
      <c r="V58" s="90" t="e">
        <f t="shared" si="13"/>
        <v>#DIV/0!</v>
      </c>
    </row>
    <row r="59" spans="2:22" x14ac:dyDescent="0.2">
      <c r="B59" s="178" t="s">
        <v>121</v>
      </c>
      <c r="C59" s="178"/>
      <c r="D59" s="178"/>
      <c r="E59" s="178"/>
      <c r="F59" s="71"/>
      <c r="G59" s="71"/>
      <c r="H59" s="71"/>
      <c r="I59" s="71"/>
      <c r="J59" s="71"/>
      <c r="K59" s="90" t="e">
        <f>MIN(K20:K57)</f>
        <v>#DIV/0!</v>
      </c>
      <c r="L59" s="90" t="e">
        <f t="shared" ref="L59:V59" si="14">MIN(L20:L57)</f>
        <v>#DIV/0!</v>
      </c>
      <c r="M59" s="90" t="e">
        <f t="shared" si="14"/>
        <v>#DIV/0!</v>
      </c>
      <c r="N59" s="90" t="e">
        <f t="shared" si="14"/>
        <v>#DIV/0!</v>
      </c>
      <c r="O59" s="90"/>
      <c r="P59" s="90"/>
      <c r="Q59" s="90"/>
      <c r="R59" s="90"/>
      <c r="S59" s="90" t="e">
        <f t="shared" si="14"/>
        <v>#DIV/0!</v>
      </c>
      <c r="T59" s="90" t="e">
        <f t="shared" si="14"/>
        <v>#DIV/0!</v>
      </c>
      <c r="U59" s="90" t="e">
        <f t="shared" si="14"/>
        <v>#DIV/0!</v>
      </c>
      <c r="V59" s="90" t="e">
        <f t="shared" si="14"/>
        <v>#DIV/0!</v>
      </c>
    </row>
    <row r="60" spans="2:22" x14ac:dyDescent="0.2">
      <c r="B60" s="24"/>
      <c r="C60" s="24"/>
      <c r="D60" s="24"/>
      <c r="E60" s="115" t="s">
        <v>293</v>
      </c>
      <c r="F60" s="24"/>
      <c r="G60" s="24"/>
      <c r="H60" s="24"/>
      <c r="I60" s="24"/>
      <c r="J60" s="24"/>
      <c r="K60" s="97" t="e">
        <f>_xlfn.PERCENTILE.INC(K$20:K$57,0.9)</f>
        <v>#DIV/0!</v>
      </c>
      <c r="L60" s="97" t="e">
        <f t="shared" ref="L60:V60" si="15">_xlfn.PERCENTILE.INC(L$20:L$57,0.9)</f>
        <v>#DIV/0!</v>
      </c>
      <c r="M60" s="97" t="e">
        <f t="shared" si="15"/>
        <v>#DIV/0!</v>
      </c>
      <c r="N60" s="97" t="e">
        <f t="shared" si="15"/>
        <v>#DIV/0!</v>
      </c>
      <c r="O60" s="97"/>
      <c r="P60" s="97"/>
      <c r="Q60" s="97"/>
      <c r="R60" s="97"/>
      <c r="S60" s="97" t="e">
        <f t="shared" si="15"/>
        <v>#DIV/0!</v>
      </c>
      <c r="T60" s="97" t="e">
        <f t="shared" si="15"/>
        <v>#DIV/0!</v>
      </c>
      <c r="U60" s="97" t="e">
        <f t="shared" si="15"/>
        <v>#DIV/0!</v>
      </c>
      <c r="V60" s="97" t="e">
        <f t="shared" si="15"/>
        <v>#DIV/0!</v>
      </c>
    </row>
    <row r="61" spans="2:22" x14ac:dyDescent="0.2">
      <c r="B61" s="24"/>
      <c r="C61" s="24"/>
      <c r="D61" s="24"/>
      <c r="E61" s="115" t="s">
        <v>294</v>
      </c>
      <c r="F61" s="24"/>
      <c r="G61" s="24"/>
      <c r="H61" s="24"/>
      <c r="I61" s="24"/>
      <c r="J61" s="24"/>
      <c r="K61" s="97" t="e">
        <f>_xlfn.PERCENTILE.INC(K$20:K$57,0.8)</f>
        <v>#DIV/0!</v>
      </c>
      <c r="L61" s="97" t="e">
        <f t="shared" ref="L61:V61" si="16">_xlfn.PERCENTILE.INC(L$20:L$57,0.8)</f>
        <v>#DIV/0!</v>
      </c>
      <c r="M61" s="97" t="e">
        <f t="shared" si="16"/>
        <v>#DIV/0!</v>
      </c>
      <c r="N61" s="97" t="e">
        <f t="shared" si="16"/>
        <v>#DIV/0!</v>
      </c>
      <c r="O61" s="97"/>
      <c r="P61" s="97"/>
      <c r="Q61" s="97"/>
      <c r="R61" s="97"/>
      <c r="S61" s="97" t="e">
        <f t="shared" si="16"/>
        <v>#DIV/0!</v>
      </c>
      <c r="T61" s="97" t="e">
        <f t="shared" si="16"/>
        <v>#DIV/0!</v>
      </c>
      <c r="U61" s="97" t="e">
        <f t="shared" si="16"/>
        <v>#DIV/0!</v>
      </c>
      <c r="V61" s="97" t="e">
        <f t="shared" si="16"/>
        <v>#DIV/0!</v>
      </c>
    </row>
    <row r="62" spans="2:22" x14ac:dyDescent="0.2">
      <c r="B62" s="24"/>
      <c r="C62" s="24"/>
      <c r="D62" s="24"/>
      <c r="E62" s="115" t="s">
        <v>295</v>
      </c>
      <c r="F62" s="24"/>
      <c r="G62" s="24"/>
      <c r="H62" s="24"/>
      <c r="I62" s="24"/>
      <c r="J62" s="24"/>
      <c r="K62" s="97" t="e">
        <f>_xlfn.PERCENTILE.INC(K$20:K$57,0.75)</f>
        <v>#DIV/0!</v>
      </c>
      <c r="L62" s="97" t="e">
        <f t="shared" ref="L62:V62" si="17">_xlfn.PERCENTILE.INC(L$20:L$57,0.75)</f>
        <v>#DIV/0!</v>
      </c>
      <c r="M62" s="97" t="e">
        <f t="shared" si="17"/>
        <v>#DIV/0!</v>
      </c>
      <c r="N62" s="97" t="e">
        <f t="shared" si="17"/>
        <v>#DIV/0!</v>
      </c>
      <c r="O62" s="97"/>
      <c r="P62" s="97"/>
      <c r="Q62" s="97"/>
      <c r="R62" s="97"/>
      <c r="S62" s="97" t="e">
        <f t="shared" si="17"/>
        <v>#DIV/0!</v>
      </c>
      <c r="T62" s="97" t="e">
        <f t="shared" si="17"/>
        <v>#DIV/0!</v>
      </c>
      <c r="U62" s="97" t="e">
        <f t="shared" si="17"/>
        <v>#DIV/0!</v>
      </c>
      <c r="V62" s="97" t="e">
        <f t="shared" si="17"/>
        <v>#DIV/0!</v>
      </c>
    </row>
    <row r="63" spans="2:22" x14ac:dyDescent="0.2">
      <c r="B63" s="24"/>
      <c r="C63" s="24"/>
      <c r="D63" s="24"/>
      <c r="E63" s="115" t="s">
        <v>296</v>
      </c>
      <c r="F63" s="24"/>
      <c r="G63" s="24"/>
      <c r="H63" s="24"/>
      <c r="I63" s="24"/>
      <c r="J63" s="24"/>
      <c r="K63" s="97" t="e">
        <f>_xlfn.PERCENTILE.INC(K$20:K$57,0.5)</f>
        <v>#DIV/0!</v>
      </c>
      <c r="L63" s="97" t="e">
        <f t="shared" ref="L63:V63" si="18">_xlfn.PERCENTILE.INC(L$20:L$57,0.5)</f>
        <v>#DIV/0!</v>
      </c>
      <c r="M63" s="97" t="e">
        <f t="shared" si="18"/>
        <v>#DIV/0!</v>
      </c>
      <c r="N63" s="97" t="e">
        <f t="shared" si="18"/>
        <v>#DIV/0!</v>
      </c>
      <c r="O63" s="97"/>
      <c r="P63" s="97"/>
      <c r="Q63" s="97"/>
      <c r="R63" s="97"/>
      <c r="S63" s="97" t="e">
        <f t="shared" si="18"/>
        <v>#DIV/0!</v>
      </c>
      <c r="T63" s="97" t="e">
        <f t="shared" si="18"/>
        <v>#DIV/0!</v>
      </c>
      <c r="U63" s="97" t="e">
        <f t="shared" si="18"/>
        <v>#DIV/0!</v>
      </c>
      <c r="V63" s="97" t="e">
        <f t="shared" si="18"/>
        <v>#DIV/0!</v>
      </c>
    </row>
    <row r="64" spans="2:22" x14ac:dyDescent="0.2">
      <c r="B64" s="24"/>
      <c r="C64" s="24"/>
      <c r="D64" s="24"/>
      <c r="E64" s="115" t="s">
        <v>297</v>
      </c>
      <c r="F64" s="24"/>
      <c r="G64" s="24"/>
      <c r="H64" s="24"/>
      <c r="I64" s="24"/>
      <c r="J64" s="24"/>
      <c r="K64" s="97" t="e">
        <f>_xlfn.PERCENTILE.INC(K$20:K$57,0.25)</f>
        <v>#DIV/0!</v>
      </c>
      <c r="L64" s="97" t="e">
        <f t="shared" ref="L64:V64" si="19">_xlfn.PERCENTILE.INC(L$20:L$57,0.25)</f>
        <v>#DIV/0!</v>
      </c>
      <c r="M64" s="97" t="e">
        <f t="shared" si="19"/>
        <v>#DIV/0!</v>
      </c>
      <c r="N64" s="97" t="e">
        <f t="shared" si="19"/>
        <v>#DIV/0!</v>
      </c>
      <c r="O64" s="97"/>
      <c r="P64" s="97"/>
      <c r="Q64" s="97"/>
      <c r="R64" s="97"/>
      <c r="S64" s="97" t="e">
        <f t="shared" si="19"/>
        <v>#DIV/0!</v>
      </c>
      <c r="T64" s="97" t="e">
        <f t="shared" si="19"/>
        <v>#DIV/0!</v>
      </c>
      <c r="U64" s="97" t="e">
        <f t="shared" si="19"/>
        <v>#DIV/0!</v>
      </c>
      <c r="V64" s="97" t="e">
        <f t="shared" si="19"/>
        <v>#DIV/0!</v>
      </c>
    </row>
    <row r="65" spans="2:22" x14ac:dyDescent="0.2">
      <c r="B65" s="24"/>
      <c r="C65" s="24"/>
      <c r="D65" s="24"/>
      <c r="E65" s="115" t="s">
        <v>298</v>
      </c>
      <c r="F65" s="24"/>
      <c r="G65" s="24"/>
      <c r="H65" s="24"/>
      <c r="I65" s="24"/>
      <c r="J65" s="24"/>
      <c r="K65" s="97" t="e">
        <f>_xlfn.PERCENTILE.INC(K$20:K$57,0.1)</f>
        <v>#DIV/0!</v>
      </c>
      <c r="L65" s="97" t="e">
        <f t="shared" ref="L65:V65" si="20">_xlfn.PERCENTILE.INC(L$20:L$57,0.1)</f>
        <v>#DIV/0!</v>
      </c>
      <c r="M65" s="97" t="e">
        <f t="shared" si="20"/>
        <v>#DIV/0!</v>
      </c>
      <c r="N65" s="97" t="e">
        <f t="shared" si="20"/>
        <v>#DIV/0!</v>
      </c>
      <c r="O65" s="97"/>
      <c r="P65" s="97"/>
      <c r="Q65" s="97"/>
      <c r="R65" s="97"/>
      <c r="S65" s="97" t="e">
        <f t="shared" si="20"/>
        <v>#DIV/0!</v>
      </c>
      <c r="T65" s="97" t="e">
        <f t="shared" si="20"/>
        <v>#DIV/0!</v>
      </c>
      <c r="U65" s="97" t="e">
        <f t="shared" si="20"/>
        <v>#DIV/0!</v>
      </c>
      <c r="V65" s="97" t="e">
        <f t="shared" si="20"/>
        <v>#DIV/0!</v>
      </c>
    </row>
  </sheetData>
  <mergeCells count="12">
    <mergeCell ref="B4:V4"/>
    <mergeCell ref="B2:V2"/>
    <mergeCell ref="B59:E59"/>
    <mergeCell ref="C19:D19"/>
    <mergeCell ref="B58:E58"/>
    <mergeCell ref="B6:H6"/>
    <mergeCell ref="B12:H12"/>
    <mergeCell ref="B18:V18"/>
    <mergeCell ref="O20:O57"/>
    <mergeCell ref="P20:P57"/>
    <mergeCell ref="Q20:Q57"/>
    <mergeCell ref="R20:R5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V44"/>
  <sheetViews>
    <sheetView zoomScale="70" zoomScaleNormal="70" workbookViewId="0"/>
  </sheetViews>
  <sheetFormatPr defaultRowHeight="12.75" x14ac:dyDescent="0.2"/>
  <cols>
    <col min="1" max="1" width="9" style="3"/>
    <col min="2" max="2" width="26" style="3" bestFit="1" customWidth="1"/>
    <col min="3" max="3" width="3.75" style="3" customWidth="1"/>
    <col min="4" max="4" width="4.25" style="3" customWidth="1"/>
    <col min="5" max="5" width="38.375" style="3" customWidth="1"/>
    <col min="6" max="6" width="9" style="3"/>
    <col min="7" max="7" width="13.375" style="3" customWidth="1"/>
    <col min="8" max="8" width="10" style="3" bestFit="1" customWidth="1"/>
    <col min="9" max="9" width="10.25" style="3" bestFit="1" customWidth="1"/>
    <col min="10" max="10" width="10" style="3" bestFit="1" customWidth="1"/>
    <col min="11" max="11" width="26.75" style="3" bestFit="1" customWidth="1"/>
    <col min="12" max="12" width="19.5" style="3" bestFit="1" customWidth="1"/>
    <col min="13" max="13" width="26.75" style="3" bestFit="1" customWidth="1"/>
    <col min="14" max="14" width="22.125" style="3" bestFit="1" customWidth="1"/>
    <col min="15" max="18" width="9.125" style="3" bestFit="1" customWidth="1"/>
    <col min="19" max="19" width="12" style="3" customWidth="1"/>
    <col min="20" max="20" width="14.375" style="3" bestFit="1" customWidth="1"/>
    <col min="21" max="21" width="10.5" style="3" bestFit="1" customWidth="1"/>
    <col min="22" max="22" width="14.375" style="3" bestFit="1" customWidth="1"/>
    <col min="23" max="16384" width="9" style="3"/>
  </cols>
  <sheetData>
    <row r="2" spans="2:22" ht="18" x14ac:dyDescent="0.25">
      <c r="B2" s="144" t="s">
        <v>307</v>
      </c>
      <c r="C2" s="144"/>
      <c r="D2" s="144"/>
      <c r="E2" s="144"/>
      <c r="F2" s="144"/>
      <c r="G2" s="144"/>
      <c r="H2" s="144"/>
      <c r="I2" s="144"/>
      <c r="J2" s="144"/>
      <c r="K2" s="144"/>
      <c r="L2" s="144"/>
      <c r="M2" s="144"/>
      <c r="N2" s="144"/>
      <c r="O2" s="144"/>
      <c r="P2" s="144"/>
      <c r="Q2" s="144"/>
      <c r="R2" s="144"/>
      <c r="S2" s="144"/>
      <c r="T2" s="144"/>
      <c r="U2" s="144"/>
      <c r="V2" s="144"/>
    </row>
    <row r="4" spans="2:22" ht="21" customHeight="1" thickBot="1" x14ac:dyDescent="0.35">
      <c r="B4" s="143" t="s">
        <v>302</v>
      </c>
      <c r="C4" s="143"/>
      <c r="D4" s="143"/>
      <c r="E4" s="143"/>
      <c r="F4" s="143"/>
      <c r="G4" s="143"/>
      <c r="H4" s="143"/>
      <c r="I4" s="143"/>
      <c r="J4" s="143"/>
      <c r="K4" s="143"/>
      <c r="L4" s="143"/>
      <c r="M4" s="143"/>
      <c r="N4" s="143"/>
      <c r="O4" s="143"/>
      <c r="P4" s="143"/>
      <c r="Q4" s="143"/>
      <c r="R4" s="143"/>
      <c r="S4" s="143"/>
      <c r="T4" s="143"/>
      <c r="U4" s="143"/>
      <c r="V4" s="143"/>
    </row>
    <row r="5" spans="2:22" ht="13.5" thickTop="1" x14ac:dyDescent="0.2"/>
    <row r="6" spans="2:22" ht="18" thickBot="1" x14ac:dyDescent="0.35">
      <c r="B6" s="180" t="s">
        <v>160</v>
      </c>
      <c r="C6" s="180"/>
      <c r="D6" s="180"/>
      <c r="E6" s="180"/>
      <c r="F6" s="180"/>
      <c r="G6" s="180"/>
      <c r="H6" s="180"/>
    </row>
    <row r="7" spans="2:22" ht="13.5" thickTop="1" x14ac:dyDescent="0.2"/>
    <row r="8" spans="2:22" ht="15" x14ac:dyDescent="0.2">
      <c r="B8" s="3" t="s">
        <v>237</v>
      </c>
      <c r="G8" s="68">
        <f>Leaching_MAMPEC</f>
        <v>2.5</v>
      </c>
      <c r="H8" s="35" t="s">
        <v>155</v>
      </c>
      <c r="J8" s="132" t="s">
        <v>308</v>
      </c>
    </row>
    <row r="9" spans="2:22" ht="15" x14ac:dyDescent="0.2">
      <c r="B9" s="3" t="s">
        <v>163</v>
      </c>
      <c r="G9" s="45" t="e">
        <f>Leaching_Product</f>
        <v>#DIV/0!</v>
      </c>
      <c r="H9" s="35" t="s">
        <v>155</v>
      </c>
    </row>
    <row r="10" spans="2:22" x14ac:dyDescent="0.2">
      <c r="B10" s="3" t="s">
        <v>161</v>
      </c>
      <c r="G10" s="45" t="e">
        <f>Leaching_Conversion_Factor</f>
        <v>#DIV/0!</v>
      </c>
      <c r="H10" s="3" t="s">
        <v>2</v>
      </c>
    </row>
    <row r="11" spans="2:22" x14ac:dyDescent="0.2">
      <c r="G11" s="45"/>
    </row>
    <row r="12" spans="2:22" ht="18" thickBot="1" x14ac:dyDescent="0.35">
      <c r="B12" s="180" t="s">
        <v>236</v>
      </c>
      <c r="C12" s="180"/>
      <c r="D12" s="180"/>
      <c r="E12" s="180"/>
      <c r="F12" s="180"/>
      <c r="G12" s="180"/>
      <c r="H12" s="180"/>
    </row>
    <row r="13" spans="2:22" ht="13.5" thickTop="1" x14ac:dyDescent="0.2"/>
    <row r="14" spans="2:22" x14ac:dyDescent="0.2">
      <c r="B14" s="3" t="s">
        <v>255</v>
      </c>
      <c r="G14" s="68">
        <f>Application_MAMPEC</f>
        <v>0.9</v>
      </c>
      <c r="J14" s="132" t="s">
        <v>308</v>
      </c>
    </row>
    <row r="15" spans="2:22" x14ac:dyDescent="0.2">
      <c r="B15" s="3" t="s">
        <v>238</v>
      </c>
      <c r="G15" s="3">
        <f>Application_Factor</f>
        <v>0</v>
      </c>
    </row>
    <row r="16" spans="2:22" x14ac:dyDescent="0.2">
      <c r="B16" s="3" t="s">
        <v>161</v>
      </c>
      <c r="G16" s="3">
        <f>Application_Conversion_Factor</f>
        <v>0</v>
      </c>
      <c r="H16" s="65"/>
    </row>
    <row r="18" spans="2:22" ht="15" x14ac:dyDescent="0.2">
      <c r="B18" s="172" t="s">
        <v>268</v>
      </c>
      <c r="C18" s="172"/>
      <c r="D18" s="172"/>
      <c r="E18" s="172"/>
      <c r="F18" s="172"/>
      <c r="G18" s="172"/>
      <c r="H18" s="172"/>
      <c r="I18" s="172"/>
      <c r="J18" s="172"/>
      <c r="K18" s="172"/>
      <c r="L18" s="172"/>
      <c r="M18" s="172"/>
      <c r="N18" s="172"/>
      <c r="O18" s="172"/>
      <c r="P18" s="172"/>
      <c r="Q18" s="172"/>
      <c r="R18" s="172"/>
      <c r="S18" s="172"/>
      <c r="T18" s="172"/>
      <c r="U18" s="172"/>
      <c r="V18" s="172"/>
    </row>
    <row r="19" spans="2:22" ht="116.25" customHeight="1" x14ac:dyDescent="0.2">
      <c r="B19" s="18" t="s">
        <v>10</v>
      </c>
      <c r="C19" s="179" t="s">
        <v>11</v>
      </c>
      <c r="D19" s="179"/>
      <c r="E19" s="18" t="s">
        <v>12</v>
      </c>
      <c r="F19" s="18" t="s">
        <v>256</v>
      </c>
      <c r="G19" s="20" t="s">
        <v>257</v>
      </c>
      <c r="H19" s="20" t="s">
        <v>269</v>
      </c>
      <c r="I19" s="20" t="s">
        <v>258</v>
      </c>
      <c r="J19" s="20" t="s">
        <v>259</v>
      </c>
      <c r="K19" s="18" t="s">
        <v>245</v>
      </c>
      <c r="L19" s="18" t="s">
        <v>316</v>
      </c>
      <c r="M19" s="18" t="s">
        <v>317</v>
      </c>
      <c r="N19" s="18" t="s">
        <v>318</v>
      </c>
      <c r="O19" s="18" t="s">
        <v>246</v>
      </c>
      <c r="P19" s="18" t="s">
        <v>247</v>
      </c>
      <c r="Q19" s="18" t="s">
        <v>248</v>
      </c>
      <c r="R19" s="18" t="s">
        <v>249</v>
      </c>
      <c r="S19" s="18" t="s">
        <v>170</v>
      </c>
      <c r="T19" s="18" t="s">
        <v>319</v>
      </c>
      <c r="U19" s="18" t="s">
        <v>320</v>
      </c>
      <c r="V19" s="18" t="s">
        <v>321</v>
      </c>
    </row>
    <row r="20" spans="2:22" ht="28.5" x14ac:dyDescent="0.2">
      <c r="B20" s="58" t="s">
        <v>219</v>
      </c>
      <c r="C20" s="58" t="s">
        <v>18</v>
      </c>
      <c r="D20" s="58">
        <v>10</v>
      </c>
      <c r="E20" s="58" t="str">
        <f t="shared" ref="E20:E36" si="0">Compound_Name</f>
        <v>Tolyfluanid</v>
      </c>
      <c r="F20" s="72">
        <v>115</v>
      </c>
      <c r="G20" s="73">
        <v>0.73499999999999999</v>
      </c>
      <c r="H20" s="73">
        <v>4.7E-2</v>
      </c>
      <c r="I20" s="73">
        <v>1.4E-3</v>
      </c>
      <c r="J20" s="73">
        <v>8.9800000000000001E-5</v>
      </c>
      <c r="K20" s="69" t="e">
        <f t="shared" ref="K20:K36" si="1">(($F20/100)*G20)*(Leaching_Conversion_Factor*Application_Conversion_Factor)+Background_SW_Baltic_Transition</f>
        <v>#DIV/0!</v>
      </c>
      <c r="L20" s="69" t="e">
        <f t="shared" ref="L20:L36" si="2">(($F20/100)*H20)*(Leaching_Conversion_Factor*Application_Conversion_Factor)+Background_Sed_Baltic_Transition</f>
        <v>#DIV/0!</v>
      </c>
      <c r="M20" s="69" t="e">
        <f t="shared" ref="M20:M36" si="3">(($F20/100)*I20)*(Leaching_Conversion_Factor*Application_Conversion_Factor)+Background_SW_Baltic_Transition</f>
        <v>#DIV/0!</v>
      </c>
      <c r="N20" s="69" t="e">
        <f t="shared" ref="N20:N36" si="4">(($F20/100)*J20)*(Leaching_Conversion_Factor*Application_Conversion_Factor)+Background_Sed_Baltic_Transition</f>
        <v>#DIV/0!</v>
      </c>
      <c r="O20" s="181">
        <f>PNEC_Aquatic_Inside</f>
        <v>2.6499999999999999E-2</v>
      </c>
      <c r="P20" s="181" t="str">
        <f>PNEC_Sediment_Inside</f>
        <v>No Risk Assessment required</v>
      </c>
      <c r="Q20" s="181">
        <f>PNEC_Aquatic_Surrounding</f>
        <v>2.6499999999999999E-2</v>
      </c>
      <c r="R20" s="181" t="str">
        <f>PNEC_Sediment_Surrounding</f>
        <v>No risk assessment required</v>
      </c>
      <c r="S20" s="69" t="e">
        <f t="shared" ref="S20:S36" si="5">K20/PNEC_Aquatic_Inside</f>
        <v>#DIV/0!</v>
      </c>
      <c r="T20" s="69" t="e">
        <f t="shared" ref="T20:T36" si="6">L20/PNEC_Sediment_Inside</f>
        <v>#DIV/0!</v>
      </c>
      <c r="U20" s="69" t="e">
        <f t="shared" ref="U20:U36" si="7">M20/PNEC_Aquatic_Surrounding</f>
        <v>#DIV/0!</v>
      </c>
      <c r="V20" s="69" t="e">
        <f t="shared" ref="V20:V36" si="8">N20/PNEC_Sediment_Surrounding</f>
        <v>#DIV/0!</v>
      </c>
    </row>
    <row r="21" spans="2:22" ht="28.5" x14ac:dyDescent="0.2">
      <c r="B21" s="58" t="s">
        <v>220</v>
      </c>
      <c r="C21" s="62" t="s">
        <v>18</v>
      </c>
      <c r="D21" s="58">
        <v>2</v>
      </c>
      <c r="E21" s="58" t="str">
        <f t="shared" si="0"/>
        <v>Tolyfluanid</v>
      </c>
      <c r="F21" s="72">
        <v>1400</v>
      </c>
      <c r="G21" s="73">
        <v>4.48E-2</v>
      </c>
      <c r="H21" s="73">
        <v>2.8600000000000001E-3</v>
      </c>
      <c r="I21" s="73">
        <v>3.57E-4</v>
      </c>
      <c r="J21" s="73">
        <v>2.2900000000000001E-5</v>
      </c>
      <c r="K21" s="69" t="e">
        <f t="shared" si="1"/>
        <v>#DIV/0!</v>
      </c>
      <c r="L21" s="69" t="e">
        <f t="shared" si="2"/>
        <v>#DIV/0!</v>
      </c>
      <c r="M21" s="69" t="e">
        <f t="shared" si="3"/>
        <v>#DIV/0!</v>
      </c>
      <c r="N21" s="69" t="e">
        <f t="shared" si="4"/>
        <v>#DIV/0!</v>
      </c>
      <c r="O21" s="181"/>
      <c r="P21" s="181"/>
      <c r="Q21" s="181"/>
      <c r="R21" s="181"/>
      <c r="S21" s="69" t="e">
        <f t="shared" si="5"/>
        <v>#DIV/0!</v>
      </c>
      <c r="T21" s="69" t="e">
        <f t="shared" si="6"/>
        <v>#DIV/0!</v>
      </c>
      <c r="U21" s="69" t="e">
        <f t="shared" si="7"/>
        <v>#DIV/0!</v>
      </c>
      <c r="V21" s="69" t="e">
        <f t="shared" si="8"/>
        <v>#DIV/0!</v>
      </c>
    </row>
    <row r="22" spans="2:22" ht="28.5" x14ac:dyDescent="0.2">
      <c r="B22" s="58" t="s">
        <v>221</v>
      </c>
      <c r="C22" s="58" t="s">
        <v>18</v>
      </c>
      <c r="D22" s="58">
        <v>3</v>
      </c>
      <c r="E22" s="58" t="str">
        <f t="shared" si="0"/>
        <v>Tolyfluanid</v>
      </c>
      <c r="F22" s="72">
        <v>400</v>
      </c>
      <c r="G22" s="73">
        <v>8.0199999999999994E-2</v>
      </c>
      <c r="H22" s="73">
        <v>5.13E-3</v>
      </c>
      <c r="I22" s="73">
        <v>3.2699999999999998E-4</v>
      </c>
      <c r="J22" s="73">
        <v>2.09E-5</v>
      </c>
      <c r="K22" s="69" t="e">
        <f t="shared" si="1"/>
        <v>#DIV/0!</v>
      </c>
      <c r="L22" s="69" t="e">
        <f t="shared" si="2"/>
        <v>#DIV/0!</v>
      </c>
      <c r="M22" s="69" t="e">
        <f t="shared" si="3"/>
        <v>#DIV/0!</v>
      </c>
      <c r="N22" s="69" t="e">
        <f t="shared" si="4"/>
        <v>#DIV/0!</v>
      </c>
      <c r="O22" s="181"/>
      <c r="P22" s="181"/>
      <c r="Q22" s="181"/>
      <c r="R22" s="181"/>
      <c r="S22" s="69" t="e">
        <f t="shared" si="5"/>
        <v>#DIV/0!</v>
      </c>
      <c r="T22" s="69" t="e">
        <f t="shared" si="6"/>
        <v>#DIV/0!</v>
      </c>
      <c r="U22" s="69" t="e">
        <f t="shared" si="7"/>
        <v>#DIV/0!</v>
      </c>
      <c r="V22" s="69" t="e">
        <f t="shared" si="8"/>
        <v>#DIV/0!</v>
      </c>
    </row>
    <row r="23" spans="2:22" ht="28.5" x14ac:dyDescent="0.2">
      <c r="B23" s="58" t="s">
        <v>222</v>
      </c>
      <c r="C23" s="58" t="s">
        <v>239</v>
      </c>
      <c r="D23" s="58">
        <v>4</v>
      </c>
      <c r="E23" s="58" t="str">
        <f t="shared" si="0"/>
        <v>Tolyfluanid</v>
      </c>
      <c r="F23" s="72">
        <v>50</v>
      </c>
      <c r="G23" s="73">
        <v>0.154</v>
      </c>
      <c r="H23" s="73">
        <v>9.8799999999999999E-3</v>
      </c>
      <c r="I23" s="73">
        <v>1.8699999999999999E-3</v>
      </c>
      <c r="J23" s="73">
        <v>1.1900000000000001E-4</v>
      </c>
      <c r="K23" s="69" t="e">
        <f t="shared" si="1"/>
        <v>#DIV/0!</v>
      </c>
      <c r="L23" s="69" t="e">
        <f t="shared" si="2"/>
        <v>#DIV/0!</v>
      </c>
      <c r="M23" s="69" t="e">
        <f t="shared" si="3"/>
        <v>#DIV/0!</v>
      </c>
      <c r="N23" s="69" t="e">
        <f t="shared" si="4"/>
        <v>#DIV/0!</v>
      </c>
      <c r="O23" s="181"/>
      <c r="P23" s="181"/>
      <c r="Q23" s="181"/>
      <c r="R23" s="181"/>
      <c r="S23" s="69" t="e">
        <f t="shared" si="5"/>
        <v>#DIV/0!</v>
      </c>
      <c r="T23" s="69" t="e">
        <f t="shared" si="6"/>
        <v>#DIV/0!</v>
      </c>
      <c r="U23" s="69" t="e">
        <f t="shared" si="7"/>
        <v>#DIV/0!</v>
      </c>
      <c r="V23" s="69" t="e">
        <f t="shared" si="8"/>
        <v>#DIV/0!</v>
      </c>
    </row>
    <row r="24" spans="2:22" ht="28.5" x14ac:dyDescent="0.2">
      <c r="B24" s="58" t="s">
        <v>223</v>
      </c>
      <c r="C24" s="58" t="s">
        <v>239</v>
      </c>
      <c r="D24" s="58">
        <v>5</v>
      </c>
      <c r="E24" s="58" t="str">
        <f t="shared" si="0"/>
        <v>Tolyfluanid</v>
      </c>
      <c r="F24" s="72">
        <v>760</v>
      </c>
      <c r="G24" s="73">
        <v>0.10199999999999999</v>
      </c>
      <c r="H24" s="73">
        <v>6.5399999999999998E-3</v>
      </c>
      <c r="I24" s="73">
        <v>4.17E-4</v>
      </c>
      <c r="J24" s="73">
        <v>2.6699999999999998E-5</v>
      </c>
      <c r="K24" s="69" t="e">
        <f t="shared" si="1"/>
        <v>#DIV/0!</v>
      </c>
      <c r="L24" s="69" t="e">
        <f t="shared" si="2"/>
        <v>#DIV/0!</v>
      </c>
      <c r="M24" s="69" t="e">
        <f t="shared" si="3"/>
        <v>#DIV/0!</v>
      </c>
      <c r="N24" s="69" t="e">
        <f t="shared" si="4"/>
        <v>#DIV/0!</v>
      </c>
      <c r="O24" s="181"/>
      <c r="P24" s="181"/>
      <c r="Q24" s="181"/>
      <c r="R24" s="181"/>
      <c r="S24" s="69" t="e">
        <f t="shared" si="5"/>
        <v>#DIV/0!</v>
      </c>
      <c r="T24" s="69" t="e">
        <f t="shared" si="6"/>
        <v>#DIV/0!</v>
      </c>
      <c r="U24" s="69" t="e">
        <f t="shared" si="7"/>
        <v>#DIV/0!</v>
      </c>
      <c r="V24" s="69" t="e">
        <f t="shared" si="8"/>
        <v>#DIV/0!</v>
      </c>
    </row>
    <row r="25" spans="2:22" ht="28.5" x14ac:dyDescent="0.2">
      <c r="B25" s="58" t="s">
        <v>224</v>
      </c>
      <c r="C25" s="58" t="s">
        <v>239</v>
      </c>
      <c r="D25" s="58">
        <v>9</v>
      </c>
      <c r="E25" s="58" t="str">
        <f t="shared" si="0"/>
        <v>Tolyfluanid</v>
      </c>
      <c r="F25" s="72">
        <v>250</v>
      </c>
      <c r="G25" s="73">
        <v>0.27</v>
      </c>
      <c r="H25" s="73">
        <v>1.7299999999999999E-2</v>
      </c>
      <c r="I25" s="73">
        <v>8.7699999999999996E-4</v>
      </c>
      <c r="J25" s="73">
        <v>5.6100000000000002E-5</v>
      </c>
      <c r="K25" s="69" t="e">
        <f t="shared" si="1"/>
        <v>#DIV/0!</v>
      </c>
      <c r="L25" s="69" t="e">
        <f t="shared" si="2"/>
        <v>#DIV/0!</v>
      </c>
      <c r="M25" s="69" t="e">
        <f t="shared" si="3"/>
        <v>#DIV/0!</v>
      </c>
      <c r="N25" s="69" t="e">
        <f t="shared" si="4"/>
        <v>#DIV/0!</v>
      </c>
      <c r="O25" s="181"/>
      <c r="P25" s="181"/>
      <c r="Q25" s="181"/>
      <c r="R25" s="181"/>
      <c r="S25" s="69" t="e">
        <f t="shared" si="5"/>
        <v>#DIV/0!</v>
      </c>
      <c r="T25" s="69" t="e">
        <f t="shared" si="6"/>
        <v>#DIV/0!</v>
      </c>
      <c r="U25" s="69" t="e">
        <f t="shared" si="7"/>
        <v>#DIV/0!</v>
      </c>
      <c r="V25" s="69" t="e">
        <f t="shared" si="8"/>
        <v>#DIV/0!</v>
      </c>
    </row>
    <row r="26" spans="2:22" ht="28.5" x14ac:dyDescent="0.2">
      <c r="B26" s="58" t="s">
        <v>225</v>
      </c>
      <c r="C26" s="58" t="s">
        <v>239</v>
      </c>
      <c r="D26" s="58">
        <v>1</v>
      </c>
      <c r="E26" s="58" t="str">
        <f t="shared" si="0"/>
        <v>Tolyfluanid</v>
      </c>
      <c r="F26" s="72">
        <v>350</v>
      </c>
      <c r="G26" s="73">
        <v>0.66</v>
      </c>
      <c r="H26" s="73">
        <v>4.2200000000000001E-2</v>
      </c>
      <c r="I26" s="73">
        <v>8.0400000000000003E-4</v>
      </c>
      <c r="J26" s="73">
        <v>5.1400000000000003E-5</v>
      </c>
      <c r="K26" s="69" t="e">
        <f t="shared" si="1"/>
        <v>#DIV/0!</v>
      </c>
      <c r="L26" s="69" t="e">
        <f t="shared" si="2"/>
        <v>#DIV/0!</v>
      </c>
      <c r="M26" s="69" t="e">
        <f t="shared" si="3"/>
        <v>#DIV/0!</v>
      </c>
      <c r="N26" s="69" t="e">
        <f t="shared" si="4"/>
        <v>#DIV/0!</v>
      </c>
      <c r="O26" s="181"/>
      <c r="P26" s="181"/>
      <c r="Q26" s="181"/>
      <c r="R26" s="181"/>
      <c r="S26" s="69" t="e">
        <f t="shared" si="5"/>
        <v>#DIV/0!</v>
      </c>
      <c r="T26" s="69" t="e">
        <f t="shared" si="6"/>
        <v>#DIV/0!</v>
      </c>
      <c r="U26" s="69" t="e">
        <f t="shared" si="7"/>
        <v>#DIV/0!</v>
      </c>
      <c r="V26" s="69" t="e">
        <f t="shared" si="8"/>
        <v>#DIV/0!</v>
      </c>
    </row>
    <row r="27" spans="2:22" ht="28.5" x14ac:dyDescent="0.2">
      <c r="B27" s="58" t="s">
        <v>226</v>
      </c>
      <c r="C27" s="58" t="s">
        <v>239</v>
      </c>
      <c r="D27" s="58">
        <v>10</v>
      </c>
      <c r="E27" s="58" t="str">
        <f t="shared" si="0"/>
        <v>Tolyfluanid</v>
      </c>
      <c r="F27" s="72">
        <v>183</v>
      </c>
      <c r="G27" s="73">
        <v>0.25700000000000001</v>
      </c>
      <c r="H27" s="73">
        <v>1.6500000000000001E-2</v>
      </c>
      <c r="I27" s="73">
        <v>4.7699999999999999E-4</v>
      </c>
      <c r="J27" s="73">
        <v>3.0499999999999999E-5</v>
      </c>
      <c r="K27" s="69" t="e">
        <f t="shared" si="1"/>
        <v>#DIV/0!</v>
      </c>
      <c r="L27" s="69" t="e">
        <f t="shared" si="2"/>
        <v>#DIV/0!</v>
      </c>
      <c r="M27" s="69" t="e">
        <f t="shared" si="3"/>
        <v>#DIV/0!</v>
      </c>
      <c r="N27" s="69" t="e">
        <f t="shared" si="4"/>
        <v>#DIV/0!</v>
      </c>
      <c r="O27" s="181"/>
      <c r="P27" s="181"/>
      <c r="Q27" s="181"/>
      <c r="R27" s="181"/>
      <c r="S27" s="69" t="e">
        <f t="shared" si="5"/>
        <v>#DIV/0!</v>
      </c>
      <c r="T27" s="69" t="e">
        <f t="shared" si="6"/>
        <v>#DIV/0!</v>
      </c>
      <c r="U27" s="69" t="e">
        <f t="shared" si="7"/>
        <v>#DIV/0!</v>
      </c>
      <c r="V27" s="69" t="e">
        <f t="shared" si="8"/>
        <v>#DIV/0!</v>
      </c>
    </row>
    <row r="28" spans="2:22" ht="28.5" x14ac:dyDescent="0.2">
      <c r="B28" s="58" t="s">
        <v>227</v>
      </c>
      <c r="C28" s="58" t="s">
        <v>239</v>
      </c>
      <c r="D28" s="58">
        <v>11</v>
      </c>
      <c r="E28" s="58" t="str">
        <f t="shared" si="0"/>
        <v>Tolyfluanid</v>
      </c>
      <c r="F28" s="72">
        <v>400</v>
      </c>
      <c r="G28" s="73">
        <v>0.69</v>
      </c>
      <c r="H28" s="73">
        <v>4.41E-2</v>
      </c>
      <c r="I28" s="73">
        <v>1.0300000000000001E-3</v>
      </c>
      <c r="J28" s="73">
        <v>6.6000000000000005E-5</v>
      </c>
      <c r="K28" s="69" t="e">
        <f t="shared" si="1"/>
        <v>#DIV/0!</v>
      </c>
      <c r="L28" s="69" t="e">
        <f t="shared" si="2"/>
        <v>#DIV/0!</v>
      </c>
      <c r="M28" s="69" t="e">
        <f t="shared" si="3"/>
        <v>#DIV/0!</v>
      </c>
      <c r="N28" s="69" t="e">
        <f t="shared" si="4"/>
        <v>#DIV/0!</v>
      </c>
      <c r="O28" s="181"/>
      <c r="P28" s="181"/>
      <c r="Q28" s="181"/>
      <c r="R28" s="181"/>
      <c r="S28" s="69" t="e">
        <f t="shared" si="5"/>
        <v>#DIV/0!</v>
      </c>
      <c r="T28" s="69" t="e">
        <f t="shared" si="6"/>
        <v>#DIV/0!</v>
      </c>
      <c r="U28" s="69" t="e">
        <f t="shared" si="7"/>
        <v>#DIV/0!</v>
      </c>
      <c r="V28" s="69" t="e">
        <f t="shared" si="8"/>
        <v>#DIV/0!</v>
      </c>
    </row>
    <row r="29" spans="2:22" ht="28.5" x14ac:dyDescent="0.2">
      <c r="B29" s="58" t="s">
        <v>228</v>
      </c>
      <c r="C29" s="58" t="s">
        <v>239</v>
      </c>
      <c r="D29" s="58">
        <v>2</v>
      </c>
      <c r="E29" s="58" t="str">
        <f t="shared" si="0"/>
        <v>Tolyfluanid</v>
      </c>
      <c r="F29" s="72">
        <v>175</v>
      </c>
      <c r="G29" s="73">
        <v>0.79900000000000004</v>
      </c>
      <c r="H29" s="73">
        <v>5.11E-2</v>
      </c>
      <c r="I29" s="73">
        <v>1.1199999999999999E-3</v>
      </c>
      <c r="J29" s="73">
        <v>7.1899999999999999E-5</v>
      </c>
      <c r="K29" s="69" t="e">
        <f t="shared" si="1"/>
        <v>#DIV/0!</v>
      </c>
      <c r="L29" s="69" t="e">
        <f t="shared" si="2"/>
        <v>#DIV/0!</v>
      </c>
      <c r="M29" s="69" t="e">
        <f t="shared" si="3"/>
        <v>#DIV/0!</v>
      </c>
      <c r="N29" s="69" t="e">
        <f t="shared" si="4"/>
        <v>#DIV/0!</v>
      </c>
      <c r="O29" s="181"/>
      <c r="P29" s="181"/>
      <c r="Q29" s="181"/>
      <c r="R29" s="181"/>
      <c r="S29" s="69" t="e">
        <f t="shared" si="5"/>
        <v>#DIV/0!</v>
      </c>
      <c r="T29" s="69" t="e">
        <f t="shared" si="6"/>
        <v>#DIV/0!</v>
      </c>
      <c r="U29" s="69" t="e">
        <f t="shared" si="7"/>
        <v>#DIV/0!</v>
      </c>
      <c r="V29" s="69" t="e">
        <f t="shared" si="8"/>
        <v>#DIV/0!</v>
      </c>
    </row>
    <row r="30" spans="2:22" ht="28.5" x14ac:dyDescent="0.2">
      <c r="B30" s="58" t="s">
        <v>229</v>
      </c>
      <c r="C30" s="58" t="s">
        <v>240</v>
      </c>
      <c r="D30" s="58">
        <v>15</v>
      </c>
      <c r="E30" s="58" t="str">
        <f t="shared" si="0"/>
        <v>Tolyfluanid</v>
      </c>
      <c r="F30" s="72">
        <v>1288</v>
      </c>
      <c r="G30" s="73">
        <v>2.1100000000000001E-2</v>
      </c>
      <c r="H30" s="73">
        <v>1.3500000000000001E-3</v>
      </c>
      <c r="I30" s="73">
        <v>1.01E-3</v>
      </c>
      <c r="J30" s="73">
        <v>6.4300000000000004E-5</v>
      </c>
      <c r="K30" s="69" t="e">
        <f t="shared" si="1"/>
        <v>#DIV/0!</v>
      </c>
      <c r="L30" s="69" t="e">
        <f t="shared" si="2"/>
        <v>#DIV/0!</v>
      </c>
      <c r="M30" s="69" t="e">
        <f t="shared" si="3"/>
        <v>#DIV/0!</v>
      </c>
      <c r="N30" s="69" t="e">
        <f t="shared" si="4"/>
        <v>#DIV/0!</v>
      </c>
      <c r="O30" s="181"/>
      <c r="P30" s="181"/>
      <c r="Q30" s="181"/>
      <c r="R30" s="181"/>
      <c r="S30" s="69" t="e">
        <f t="shared" si="5"/>
        <v>#DIV/0!</v>
      </c>
      <c r="T30" s="69" t="e">
        <f t="shared" si="6"/>
        <v>#DIV/0!</v>
      </c>
      <c r="U30" s="69" t="e">
        <f t="shared" si="7"/>
        <v>#DIV/0!</v>
      </c>
      <c r="V30" s="69" t="e">
        <f t="shared" si="8"/>
        <v>#DIV/0!</v>
      </c>
    </row>
    <row r="31" spans="2:22" ht="28.5" x14ac:dyDescent="0.2">
      <c r="B31" s="58" t="s">
        <v>230</v>
      </c>
      <c r="C31" s="58" t="s">
        <v>18</v>
      </c>
      <c r="D31" s="58">
        <v>11</v>
      </c>
      <c r="E31" s="58" t="str">
        <f t="shared" si="0"/>
        <v>Tolyfluanid</v>
      </c>
      <c r="F31" s="72">
        <v>366</v>
      </c>
      <c r="G31" s="73">
        <v>0.33</v>
      </c>
      <c r="H31" s="73">
        <v>2.1100000000000001E-2</v>
      </c>
      <c r="I31" s="73">
        <v>8.6300000000000005E-4</v>
      </c>
      <c r="J31" s="73">
        <v>5.52E-5</v>
      </c>
      <c r="K31" s="69" t="e">
        <f t="shared" si="1"/>
        <v>#DIV/0!</v>
      </c>
      <c r="L31" s="69" t="e">
        <f t="shared" si="2"/>
        <v>#DIV/0!</v>
      </c>
      <c r="M31" s="69" t="e">
        <f t="shared" si="3"/>
        <v>#DIV/0!</v>
      </c>
      <c r="N31" s="69" t="e">
        <f t="shared" si="4"/>
        <v>#DIV/0!</v>
      </c>
      <c r="O31" s="181"/>
      <c r="P31" s="181"/>
      <c r="Q31" s="181"/>
      <c r="R31" s="181"/>
      <c r="S31" s="69" t="e">
        <f t="shared" si="5"/>
        <v>#DIV/0!</v>
      </c>
      <c r="T31" s="69" t="e">
        <f t="shared" si="6"/>
        <v>#DIV/0!</v>
      </c>
      <c r="U31" s="69" t="e">
        <f t="shared" si="7"/>
        <v>#DIV/0!</v>
      </c>
      <c r="V31" s="69" t="e">
        <f t="shared" si="8"/>
        <v>#DIV/0!</v>
      </c>
    </row>
    <row r="32" spans="2:22" ht="28.5" x14ac:dyDescent="0.2">
      <c r="B32" s="58" t="s">
        <v>231</v>
      </c>
      <c r="C32" s="58" t="s">
        <v>18</v>
      </c>
      <c r="D32" s="58">
        <v>6</v>
      </c>
      <c r="E32" s="58" t="str">
        <f t="shared" si="0"/>
        <v>Tolyfluanid</v>
      </c>
      <c r="F32" s="72">
        <v>450</v>
      </c>
      <c r="G32" s="73">
        <v>0.122</v>
      </c>
      <c r="H32" s="73">
        <v>7.8200000000000006E-3</v>
      </c>
      <c r="I32" s="73">
        <v>4.4999999999999999E-4</v>
      </c>
      <c r="J32" s="73">
        <v>2.8799999999999999E-5</v>
      </c>
      <c r="K32" s="69" t="e">
        <f t="shared" si="1"/>
        <v>#DIV/0!</v>
      </c>
      <c r="L32" s="69" t="e">
        <f t="shared" si="2"/>
        <v>#DIV/0!</v>
      </c>
      <c r="M32" s="69" t="e">
        <f t="shared" si="3"/>
        <v>#DIV/0!</v>
      </c>
      <c r="N32" s="69" t="e">
        <f t="shared" si="4"/>
        <v>#DIV/0!</v>
      </c>
      <c r="O32" s="181"/>
      <c r="P32" s="181"/>
      <c r="Q32" s="181"/>
      <c r="R32" s="181"/>
      <c r="S32" s="69" t="e">
        <f t="shared" si="5"/>
        <v>#DIV/0!</v>
      </c>
      <c r="T32" s="69" t="e">
        <f t="shared" si="6"/>
        <v>#DIV/0!</v>
      </c>
      <c r="U32" s="69" t="e">
        <f t="shared" si="7"/>
        <v>#DIV/0!</v>
      </c>
      <c r="V32" s="69" t="e">
        <f t="shared" si="8"/>
        <v>#DIV/0!</v>
      </c>
    </row>
    <row r="33" spans="2:22" ht="28.5" x14ac:dyDescent="0.2">
      <c r="B33" s="58" t="s">
        <v>232</v>
      </c>
      <c r="C33" s="58" t="s">
        <v>18</v>
      </c>
      <c r="D33" s="58">
        <v>7</v>
      </c>
      <c r="E33" s="58" t="str">
        <f t="shared" si="0"/>
        <v>Tolyfluanid</v>
      </c>
      <c r="F33" s="72">
        <v>285</v>
      </c>
      <c r="G33" s="73">
        <v>0.11</v>
      </c>
      <c r="H33" s="73">
        <v>7.0299999999999998E-3</v>
      </c>
      <c r="I33" s="73">
        <v>3.3199999999999999E-4</v>
      </c>
      <c r="J33" s="73">
        <v>2.12E-5</v>
      </c>
      <c r="K33" s="69" t="e">
        <f t="shared" si="1"/>
        <v>#DIV/0!</v>
      </c>
      <c r="L33" s="69" t="e">
        <f t="shared" si="2"/>
        <v>#DIV/0!</v>
      </c>
      <c r="M33" s="69" t="e">
        <f t="shared" si="3"/>
        <v>#DIV/0!</v>
      </c>
      <c r="N33" s="69" t="e">
        <f t="shared" si="4"/>
        <v>#DIV/0!</v>
      </c>
      <c r="O33" s="181"/>
      <c r="P33" s="181"/>
      <c r="Q33" s="181"/>
      <c r="R33" s="181"/>
      <c r="S33" s="69" t="e">
        <f t="shared" si="5"/>
        <v>#DIV/0!</v>
      </c>
      <c r="T33" s="69" t="e">
        <f t="shared" si="6"/>
        <v>#DIV/0!</v>
      </c>
      <c r="U33" s="69" t="e">
        <f t="shared" si="7"/>
        <v>#DIV/0!</v>
      </c>
      <c r="V33" s="69" t="e">
        <f t="shared" si="8"/>
        <v>#DIV/0!</v>
      </c>
    </row>
    <row r="34" spans="2:22" ht="28.5" x14ac:dyDescent="0.2">
      <c r="B34" s="58" t="s">
        <v>233</v>
      </c>
      <c r="C34" s="58" t="s">
        <v>18</v>
      </c>
      <c r="D34" s="58">
        <v>9</v>
      </c>
      <c r="E34" s="58" t="str">
        <f t="shared" si="0"/>
        <v>Tolyfluanid</v>
      </c>
      <c r="F34" s="72">
        <v>150</v>
      </c>
      <c r="G34" s="73">
        <v>0.42</v>
      </c>
      <c r="H34" s="73">
        <v>2.69E-2</v>
      </c>
      <c r="I34" s="73">
        <v>1.8599999999999999E-4</v>
      </c>
      <c r="J34" s="73">
        <v>1.19E-5</v>
      </c>
      <c r="K34" s="69" t="e">
        <f t="shared" si="1"/>
        <v>#DIV/0!</v>
      </c>
      <c r="L34" s="69" t="e">
        <f t="shared" si="2"/>
        <v>#DIV/0!</v>
      </c>
      <c r="M34" s="69" t="e">
        <f t="shared" si="3"/>
        <v>#DIV/0!</v>
      </c>
      <c r="N34" s="69" t="e">
        <f t="shared" si="4"/>
        <v>#DIV/0!</v>
      </c>
      <c r="O34" s="181"/>
      <c r="P34" s="181"/>
      <c r="Q34" s="181"/>
      <c r="R34" s="181"/>
      <c r="S34" s="69" t="e">
        <f t="shared" si="5"/>
        <v>#DIV/0!</v>
      </c>
      <c r="T34" s="69" t="e">
        <f t="shared" si="6"/>
        <v>#DIV/0!</v>
      </c>
      <c r="U34" s="69" t="e">
        <f t="shared" si="7"/>
        <v>#DIV/0!</v>
      </c>
      <c r="V34" s="69" t="e">
        <f t="shared" si="8"/>
        <v>#DIV/0!</v>
      </c>
    </row>
    <row r="35" spans="2:22" ht="14.25" x14ac:dyDescent="0.2">
      <c r="B35" s="58" t="s">
        <v>234</v>
      </c>
      <c r="C35" s="58" t="s">
        <v>239</v>
      </c>
      <c r="D35" s="58">
        <v>3</v>
      </c>
      <c r="E35" s="58" t="str">
        <f t="shared" si="0"/>
        <v>Tolyfluanid</v>
      </c>
      <c r="F35" s="72">
        <v>260</v>
      </c>
      <c r="G35" s="73">
        <v>7.1199999999999999E-2</v>
      </c>
      <c r="H35" s="73">
        <v>4.5500000000000002E-3</v>
      </c>
      <c r="I35" s="73">
        <v>1.82E-3</v>
      </c>
      <c r="J35" s="73">
        <v>1.16E-4</v>
      </c>
      <c r="K35" s="69" t="e">
        <f t="shared" si="1"/>
        <v>#DIV/0!</v>
      </c>
      <c r="L35" s="69" t="e">
        <f t="shared" si="2"/>
        <v>#DIV/0!</v>
      </c>
      <c r="M35" s="69" t="e">
        <f t="shared" si="3"/>
        <v>#DIV/0!</v>
      </c>
      <c r="N35" s="69" t="e">
        <f t="shared" si="4"/>
        <v>#DIV/0!</v>
      </c>
      <c r="O35" s="181"/>
      <c r="P35" s="181"/>
      <c r="Q35" s="181"/>
      <c r="R35" s="181"/>
      <c r="S35" s="69" t="e">
        <f t="shared" si="5"/>
        <v>#DIV/0!</v>
      </c>
      <c r="T35" s="69" t="e">
        <f t="shared" si="6"/>
        <v>#DIV/0!</v>
      </c>
      <c r="U35" s="69" t="e">
        <f t="shared" si="7"/>
        <v>#DIV/0!</v>
      </c>
      <c r="V35" s="69" t="e">
        <f t="shared" si="8"/>
        <v>#DIV/0!</v>
      </c>
    </row>
    <row r="36" spans="2:22" ht="14.25" x14ac:dyDescent="0.2">
      <c r="B36" s="58" t="s">
        <v>235</v>
      </c>
      <c r="C36" s="58" t="s">
        <v>240</v>
      </c>
      <c r="D36" s="58">
        <v>3</v>
      </c>
      <c r="E36" s="58" t="str">
        <f t="shared" si="0"/>
        <v>Tolyfluanid</v>
      </c>
      <c r="F36" s="72">
        <v>435</v>
      </c>
      <c r="G36" s="73">
        <v>4.2099999999999999E-2</v>
      </c>
      <c r="H36" s="73">
        <v>2.6900000000000001E-3</v>
      </c>
      <c r="I36" s="73">
        <v>2.2100000000000001E-4</v>
      </c>
      <c r="J36" s="73">
        <v>1.42E-5</v>
      </c>
      <c r="K36" s="69" t="e">
        <f t="shared" si="1"/>
        <v>#DIV/0!</v>
      </c>
      <c r="L36" s="69" t="e">
        <f t="shared" si="2"/>
        <v>#DIV/0!</v>
      </c>
      <c r="M36" s="69" t="e">
        <f t="shared" si="3"/>
        <v>#DIV/0!</v>
      </c>
      <c r="N36" s="69" t="e">
        <f t="shared" si="4"/>
        <v>#DIV/0!</v>
      </c>
      <c r="O36" s="181"/>
      <c r="P36" s="181"/>
      <c r="Q36" s="181"/>
      <c r="R36" s="181"/>
      <c r="S36" s="69" t="e">
        <f t="shared" si="5"/>
        <v>#DIV/0!</v>
      </c>
      <c r="T36" s="69" t="e">
        <f t="shared" si="6"/>
        <v>#DIV/0!</v>
      </c>
      <c r="U36" s="69" t="e">
        <f t="shared" si="7"/>
        <v>#DIV/0!</v>
      </c>
      <c r="V36" s="69" t="e">
        <f t="shared" si="8"/>
        <v>#DIV/0!</v>
      </c>
    </row>
    <row r="37" spans="2:22" x14ac:dyDescent="0.2">
      <c r="B37" s="178" t="s">
        <v>120</v>
      </c>
      <c r="C37" s="178"/>
      <c r="D37" s="178"/>
      <c r="E37" s="178"/>
      <c r="F37" s="71"/>
      <c r="G37" s="71"/>
      <c r="H37" s="71"/>
      <c r="I37" s="71"/>
      <c r="J37" s="71"/>
      <c r="K37" s="90" t="e">
        <f>MAX(K20:K36)</f>
        <v>#DIV/0!</v>
      </c>
      <c r="L37" s="90" t="e">
        <f t="shared" ref="L37:V37" si="9">MAX(L20:L36)</f>
        <v>#DIV/0!</v>
      </c>
      <c r="M37" s="90" t="e">
        <f t="shared" si="9"/>
        <v>#DIV/0!</v>
      </c>
      <c r="N37" s="90" t="e">
        <f t="shared" si="9"/>
        <v>#DIV/0!</v>
      </c>
      <c r="O37" s="90"/>
      <c r="P37" s="90"/>
      <c r="Q37" s="90"/>
      <c r="R37" s="90"/>
      <c r="S37" s="90" t="e">
        <f t="shared" si="9"/>
        <v>#DIV/0!</v>
      </c>
      <c r="T37" s="90" t="e">
        <f t="shared" si="9"/>
        <v>#DIV/0!</v>
      </c>
      <c r="U37" s="90" t="e">
        <f t="shared" si="9"/>
        <v>#DIV/0!</v>
      </c>
      <c r="V37" s="90" t="e">
        <f t="shared" si="9"/>
        <v>#DIV/0!</v>
      </c>
    </row>
    <row r="38" spans="2:22" x14ac:dyDescent="0.2">
      <c r="B38" s="178" t="s">
        <v>121</v>
      </c>
      <c r="C38" s="178"/>
      <c r="D38" s="178"/>
      <c r="E38" s="178"/>
      <c r="F38" s="71"/>
      <c r="G38" s="71"/>
      <c r="H38" s="71"/>
      <c r="I38" s="71"/>
      <c r="J38" s="71"/>
      <c r="K38" s="90" t="e">
        <f>MIN(K20:K36)</f>
        <v>#DIV/0!</v>
      </c>
      <c r="L38" s="90" t="e">
        <f t="shared" ref="L38:V38" si="10">MIN(L20:L36)</f>
        <v>#DIV/0!</v>
      </c>
      <c r="M38" s="90" t="e">
        <f t="shared" si="10"/>
        <v>#DIV/0!</v>
      </c>
      <c r="N38" s="90" t="e">
        <f t="shared" si="10"/>
        <v>#DIV/0!</v>
      </c>
      <c r="O38" s="90"/>
      <c r="P38" s="90"/>
      <c r="Q38" s="90"/>
      <c r="R38" s="90"/>
      <c r="S38" s="90" t="e">
        <f t="shared" si="10"/>
        <v>#DIV/0!</v>
      </c>
      <c r="T38" s="90" t="e">
        <f t="shared" si="10"/>
        <v>#DIV/0!</v>
      </c>
      <c r="U38" s="90" t="e">
        <f t="shared" si="10"/>
        <v>#DIV/0!</v>
      </c>
      <c r="V38" s="90" t="e">
        <f t="shared" si="10"/>
        <v>#DIV/0!</v>
      </c>
    </row>
    <row r="39" spans="2:22" x14ac:dyDescent="0.2">
      <c r="B39" s="24"/>
      <c r="C39" s="24"/>
      <c r="D39" s="24"/>
      <c r="E39" s="115" t="s">
        <v>293</v>
      </c>
      <c r="F39" s="24"/>
      <c r="G39" s="24"/>
      <c r="H39" s="24"/>
      <c r="I39" s="24"/>
      <c r="J39" s="24"/>
      <c r="K39" s="97" t="e">
        <f>_xlfn.PERCENTILE.INC(K$20:K$36,0.9)</f>
        <v>#DIV/0!</v>
      </c>
      <c r="L39" s="97" t="e">
        <f t="shared" ref="L39:V39" si="11">_xlfn.PERCENTILE.INC(L$20:L$36,0.9)</f>
        <v>#DIV/0!</v>
      </c>
      <c r="M39" s="97" t="e">
        <f t="shared" si="11"/>
        <v>#DIV/0!</v>
      </c>
      <c r="N39" s="97" t="e">
        <f t="shared" si="11"/>
        <v>#DIV/0!</v>
      </c>
      <c r="O39" s="97"/>
      <c r="P39" s="97"/>
      <c r="Q39" s="97"/>
      <c r="R39" s="97"/>
      <c r="S39" s="97" t="e">
        <f t="shared" si="11"/>
        <v>#DIV/0!</v>
      </c>
      <c r="T39" s="97" t="e">
        <f t="shared" si="11"/>
        <v>#DIV/0!</v>
      </c>
      <c r="U39" s="97" t="e">
        <f t="shared" si="11"/>
        <v>#DIV/0!</v>
      </c>
      <c r="V39" s="97" t="e">
        <f t="shared" si="11"/>
        <v>#DIV/0!</v>
      </c>
    </row>
    <row r="40" spans="2:22" x14ac:dyDescent="0.2">
      <c r="B40" s="24"/>
      <c r="C40" s="24"/>
      <c r="D40" s="24"/>
      <c r="E40" s="115" t="s">
        <v>294</v>
      </c>
      <c r="F40" s="24"/>
      <c r="G40" s="24"/>
      <c r="H40" s="24"/>
      <c r="I40" s="24"/>
      <c r="J40" s="24"/>
      <c r="K40" s="97" t="e">
        <f>_xlfn.PERCENTILE.INC(K$20:K$36,0.8)</f>
        <v>#DIV/0!</v>
      </c>
      <c r="L40" s="97" t="e">
        <f t="shared" ref="L40:V40" si="12">_xlfn.PERCENTILE.INC(L$20:L$36,0.8)</f>
        <v>#DIV/0!</v>
      </c>
      <c r="M40" s="97" t="e">
        <f t="shared" si="12"/>
        <v>#DIV/0!</v>
      </c>
      <c r="N40" s="97" t="e">
        <f t="shared" si="12"/>
        <v>#DIV/0!</v>
      </c>
      <c r="O40" s="97"/>
      <c r="P40" s="97"/>
      <c r="Q40" s="97"/>
      <c r="R40" s="97"/>
      <c r="S40" s="97" t="e">
        <f t="shared" si="12"/>
        <v>#DIV/0!</v>
      </c>
      <c r="T40" s="97" t="e">
        <f t="shared" si="12"/>
        <v>#DIV/0!</v>
      </c>
      <c r="U40" s="97" t="e">
        <f t="shared" si="12"/>
        <v>#DIV/0!</v>
      </c>
      <c r="V40" s="97" t="e">
        <f t="shared" si="12"/>
        <v>#DIV/0!</v>
      </c>
    </row>
    <row r="41" spans="2:22" x14ac:dyDescent="0.2">
      <c r="B41" s="24"/>
      <c r="C41" s="24"/>
      <c r="D41" s="24"/>
      <c r="E41" s="115" t="s">
        <v>295</v>
      </c>
      <c r="F41" s="24"/>
      <c r="G41" s="24"/>
      <c r="H41" s="24"/>
      <c r="I41" s="24"/>
      <c r="J41" s="24"/>
      <c r="K41" s="97" t="e">
        <f>_xlfn.PERCENTILE.INC(K$20:K$36,0.75)</f>
        <v>#DIV/0!</v>
      </c>
      <c r="L41" s="97" t="e">
        <f t="shared" ref="L41:V41" si="13">_xlfn.PERCENTILE.INC(L$20:L$36,0.75)</f>
        <v>#DIV/0!</v>
      </c>
      <c r="M41" s="97" t="e">
        <f t="shared" si="13"/>
        <v>#DIV/0!</v>
      </c>
      <c r="N41" s="97" t="e">
        <f t="shared" si="13"/>
        <v>#DIV/0!</v>
      </c>
      <c r="O41" s="97"/>
      <c r="P41" s="97"/>
      <c r="Q41" s="97"/>
      <c r="R41" s="97"/>
      <c r="S41" s="97" t="e">
        <f t="shared" si="13"/>
        <v>#DIV/0!</v>
      </c>
      <c r="T41" s="97" t="e">
        <f t="shared" si="13"/>
        <v>#DIV/0!</v>
      </c>
      <c r="U41" s="97" t="e">
        <f t="shared" si="13"/>
        <v>#DIV/0!</v>
      </c>
      <c r="V41" s="97" t="e">
        <f t="shared" si="13"/>
        <v>#DIV/0!</v>
      </c>
    </row>
    <row r="42" spans="2:22" x14ac:dyDescent="0.2">
      <c r="B42" s="24"/>
      <c r="C42" s="24"/>
      <c r="D42" s="24"/>
      <c r="E42" s="115" t="s">
        <v>296</v>
      </c>
      <c r="F42" s="24"/>
      <c r="G42" s="24"/>
      <c r="H42" s="24"/>
      <c r="I42" s="24"/>
      <c r="J42" s="24"/>
      <c r="K42" s="97" t="e">
        <f>_xlfn.PERCENTILE.INC(K$20:K$36,0.5)</f>
        <v>#DIV/0!</v>
      </c>
      <c r="L42" s="97" t="e">
        <f t="shared" ref="L42:V42" si="14">_xlfn.PERCENTILE.INC(L$20:L$36,0.5)</f>
        <v>#DIV/0!</v>
      </c>
      <c r="M42" s="97" t="e">
        <f t="shared" si="14"/>
        <v>#DIV/0!</v>
      </c>
      <c r="N42" s="97" t="e">
        <f t="shared" si="14"/>
        <v>#DIV/0!</v>
      </c>
      <c r="O42" s="97"/>
      <c r="P42" s="97"/>
      <c r="Q42" s="97"/>
      <c r="R42" s="97"/>
      <c r="S42" s="97" t="e">
        <f t="shared" si="14"/>
        <v>#DIV/0!</v>
      </c>
      <c r="T42" s="97" t="e">
        <f t="shared" si="14"/>
        <v>#DIV/0!</v>
      </c>
      <c r="U42" s="97" t="e">
        <f t="shared" si="14"/>
        <v>#DIV/0!</v>
      </c>
      <c r="V42" s="97" t="e">
        <f t="shared" si="14"/>
        <v>#DIV/0!</v>
      </c>
    </row>
    <row r="43" spans="2:22" x14ac:dyDescent="0.2">
      <c r="B43" s="24"/>
      <c r="C43" s="24"/>
      <c r="D43" s="24"/>
      <c r="E43" s="115" t="s">
        <v>297</v>
      </c>
      <c r="F43" s="24"/>
      <c r="G43" s="24"/>
      <c r="H43" s="24"/>
      <c r="I43" s="24"/>
      <c r="J43" s="24"/>
      <c r="K43" s="97" t="e">
        <f>_xlfn.PERCENTILE.INC(K$20:K$36,0.25)</f>
        <v>#DIV/0!</v>
      </c>
      <c r="L43" s="97" t="e">
        <f t="shared" ref="L43:V43" si="15">_xlfn.PERCENTILE.INC(L$20:L$36,0.25)</f>
        <v>#DIV/0!</v>
      </c>
      <c r="M43" s="97" t="e">
        <f t="shared" si="15"/>
        <v>#DIV/0!</v>
      </c>
      <c r="N43" s="97" t="e">
        <f t="shared" si="15"/>
        <v>#DIV/0!</v>
      </c>
      <c r="O43" s="97"/>
      <c r="P43" s="97"/>
      <c r="Q43" s="97"/>
      <c r="R43" s="97"/>
      <c r="S43" s="97" t="e">
        <f t="shared" si="15"/>
        <v>#DIV/0!</v>
      </c>
      <c r="T43" s="97" t="e">
        <f t="shared" si="15"/>
        <v>#DIV/0!</v>
      </c>
      <c r="U43" s="97" t="e">
        <f t="shared" si="15"/>
        <v>#DIV/0!</v>
      </c>
      <c r="V43" s="97" t="e">
        <f t="shared" si="15"/>
        <v>#DIV/0!</v>
      </c>
    </row>
    <row r="44" spans="2:22" x14ac:dyDescent="0.2">
      <c r="B44" s="24"/>
      <c r="C44" s="24"/>
      <c r="D44" s="24"/>
      <c r="E44" s="115" t="s">
        <v>298</v>
      </c>
      <c r="F44" s="24"/>
      <c r="G44" s="24"/>
      <c r="H44" s="24"/>
      <c r="I44" s="24"/>
      <c r="J44" s="24"/>
      <c r="K44" s="97" t="e">
        <f>_xlfn.PERCENTILE.INC(K$20:K$36,0.1)</f>
        <v>#DIV/0!</v>
      </c>
      <c r="L44" s="97" t="e">
        <f t="shared" ref="L44:V44" si="16">_xlfn.PERCENTILE.INC(L$20:L$36,0.1)</f>
        <v>#DIV/0!</v>
      </c>
      <c r="M44" s="97" t="e">
        <f t="shared" si="16"/>
        <v>#DIV/0!</v>
      </c>
      <c r="N44" s="97" t="e">
        <f t="shared" si="16"/>
        <v>#DIV/0!</v>
      </c>
      <c r="O44" s="97"/>
      <c r="P44" s="97"/>
      <c r="Q44" s="97"/>
      <c r="R44" s="97"/>
      <c r="S44" s="97" t="e">
        <f t="shared" si="16"/>
        <v>#DIV/0!</v>
      </c>
      <c r="T44" s="97" t="e">
        <f t="shared" si="16"/>
        <v>#DIV/0!</v>
      </c>
      <c r="U44" s="97" t="e">
        <f t="shared" si="16"/>
        <v>#DIV/0!</v>
      </c>
      <c r="V44" s="97" t="e">
        <f t="shared" si="16"/>
        <v>#DIV/0!</v>
      </c>
    </row>
  </sheetData>
  <mergeCells count="12">
    <mergeCell ref="B2:V2"/>
    <mergeCell ref="B4:V4"/>
    <mergeCell ref="B37:E37"/>
    <mergeCell ref="B38:E38"/>
    <mergeCell ref="C19:D19"/>
    <mergeCell ref="B18:V18"/>
    <mergeCell ref="O20:O36"/>
    <mergeCell ref="P20:P36"/>
    <mergeCell ref="Q20:Q36"/>
    <mergeCell ref="R20:R36"/>
    <mergeCell ref="B6:H6"/>
    <mergeCell ref="B12:H12"/>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20"/>
  <sheetViews>
    <sheetView zoomScaleNormal="100" workbookViewId="0">
      <selection activeCell="L20" sqref="L20"/>
    </sheetView>
  </sheetViews>
  <sheetFormatPr defaultRowHeight="12.75" x14ac:dyDescent="0.2"/>
  <cols>
    <col min="2" max="2" width="15.375" customWidth="1"/>
    <col min="3" max="3" width="25.25" customWidth="1"/>
    <col min="5" max="5" width="11.125" customWidth="1"/>
    <col min="6" max="6" width="10.875" customWidth="1"/>
    <col min="7" max="7" width="12.5" customWidth="1"/>
    <col min="8" max="8" width="12" bestFit="1" customWidth="1"/>
    <col min="9" max="9" width="10.875" customWidth="1"/>
    <col min="10" max="12" width="10.625" bestFit="1" customWidth="1"/>
    <col min="16" max="20" width="10.625" bestFit="1" customWidth="1"/>
  </cols>
  <sheetData>
    <row r="1" spans="2:20" s="132" customFormat="1" x14ac:dyDescent="0.2"/>
    <row r="2" spans="2:20" s="132" customFormat="1" ht="18" x14ac:dyDescent="0.25">
      <c r="B2" s="144" t="s">
        <v>307</v>
      </c>
      <c r="C2" s="144"/>
      <c r="D2" s="144"/>
      <c r="E2" s="144"/>
      <c r="F2" s="144"/>
      <c r="G2" s="144"/>
      <c r="H2" s="144"/>
      <c r="I2" s="144"/>
      <c r="J2" s="144"/>
      <c r="K2" s="144"/>
      <c r="L2" s="144"/>
      <c r="M2" s="144"/>
      <c r="N2" s="144"/>
      <c r="O2" s="144"/>
      <c r="P2" s="144"/>
      <c r="Q2" s="144"/>
      <c r="R2" s="144"/>
      <c r="S2" s="144"/>
      <c r="T2" s="144"/>
    </row>
    <row r="4" spans="2:20" ht="21" thickBot="1" x14ac:dyDescent="0.35">
      <c r="B4" s="177" t="s">
        <v>302</v>
      </c>
      <c r="C4" s="177"/>
      <c r="D4" s="177"/>
      <c r="E4" s="177"/>
      <c r="F4" s="177"/>
      <c r="G4" s="177"/>
      <c r="H4" s="177"/>
      <c r="I4" s="177"/>
      <c r="J4" s="177"/>
      <c r="K4" s="177"/>
      <c r="L4" s="177"/>
      <c r="M4" s="177"/>
      <c r="N4" s="177"/>
      <c r="O4" s="177"/>
      <c r="P4" s="177"/>
      <c r="Q4" s="177"/>
      <c r="R4" s="177"/>
    </row>
    <row r="5" spans="2:20" ht="13.5" thickTop="1" x14ac:dyDescent="0.2">
      <c r="B5" s="3"/>
      <c r="C5" s="3"/>
      <c r="D5" s="3"/>
      <c r="E5" s="3"/>
      <c r="F5" s="3"/>
      <c r="G5" s="3"/>
      <c r="H5" s="3"/>
      <c r="I5" s="3"/>
      <c r="J5" s="3"/>
      <c r="K5" s="3"/>
      <c r="L5" s="3"/>
      <c r="M5" s="3"/>
      <c r="N5" s="3"/>
      <c r="O5" s="3"/>
      <c r="P5" s="3"/>
      <c r="Q5" s="3"/>
      <c r="R5" s="3"/>
    </row>
    <row r="6" spans="2:20" ht="18" thickBot="1" x14ac:dyDescent="0.35">
      <c r="B6" s="180" t="s">
        <v>160</v>
      </c>
      <c r="C6" s="180"/>
      <c r="D6" s="180"/>
      <c r="E6" s="180"/>
      <c r="F6" s="180"/>
      <c r="G6" s="180"/>
      <c r="H6" s="180"/>
      <c r="I6" s="3"/>
      <c r="J6" s="3"/>
      <c r="K6" s="3"/>
      <c r="L6" s="3"/>
      <c r="M6" s="3"/>
      <c r="N6" s="3"/>
      <c r="O6" s="3"/>
      <c r="P6" s="3"/>
      <c r="Q6" s="3"/>
      <c r="R6" s="3"/>
    </row>
    <row r="7" spans="2:20" ht="13.5" thickTop="1" x14ac:dyDescent="0.2">
      <c r="B7" s="3"/>
      <c r="C7" s="3"/>
      <c r="D7" s="3"/>
      <c r="E7" s="3"/>
      <c r="F7" s="3"/>
      <c r="G7" s="3"/>
      <c r="H7" s="3"/>
      <c r="I7" s="3"/>
      <c r="J7" s="3"/>
      <c r="K7" s="3"/>
      <c r="L7" s="3"/>
      <c r="M7" s="3"/>
      <c r="N7" s="3"/>
      <c r="O7" s="3"/>
      <c r="P7" s="3"/>
      <c r="Q7" s="3"/>
      <c r="R7" s="3"/>
    </row>
    <row r="8" spans="2:20" ht="15" x14ac:dyDescent="0.2">
      <c r="B8" s="3" t="s">
        <v>237</v>
      </c>
      <c r="C8" s="3"/>
      <c r="D8" s="3"/>
      <c r="E8" s="3"/>
      <c r="F8" s="3"/>
      <c r="G8" s="68">
        <f>Leaching_MAMPEC</f>
        <v>2.5</v>
      </c>
      <c r="H8" s="35" t="s">
        <v>155</v>
      </c>
      <c r="I8" s="3"/>
      <c r="J8" s="132" t="s">
        <v>308</v>
      </c>
      <c r="K8" s="3"/>
      <c r="L8" s="3"/>
      <c r="M8" s="3"/>
      <c r="N8" s="3"/>
      <c r="O8" s="3"/>
      <c r="P8" s="3"/>
      <c r="Q8" s="3"/>
      <c r="R8" s="3"/>
    </row>
    <row r="9" spans="2:20" ht="15" x14ac:dyDescent="0.2">
      <c r="B9" s="3" t="s">
        <v>163</v>
      </c>
      <c r="C9" s="3"/>
      <c r="D9" s="3"/>
      <c r="E9" s="3"/>
      <c r="F9" s="3"/>
      <c r="G9" s="45" t="e">
        <f>Leaching_Product</f>
        <v>#DIV/0!</v>
      </c>
      <c r="H9" s="35" t="s">
        <v>155</v>
      </c>
      <c r="I9" s="3"/>
      <c r="J9" s="3"/>
      <c r="K9" s="3"/>
      <c r="L9" s="3"/>
      <c r="M9" s="3"/>
      <c r="N9" s="3"/>
      <c r="O9" s="3"/>
      <c r="P9" s="3"/>
      <c r="Q9" s="3"/>
      <c r="R9" s="3"/>
    </row>
    <row r="10" spans="2:20" ht="15" x14ac:dyDescent="0.2">
      <c r="B10" s="3" t="s">
        <v>338</v>
      </c>
      <c r="C10" s="3"/>
      <c r="D10" s="3"/>
      <c r="E10" s="3"/>
      <c r="F10" s="3"/>
      <c r="G10" s="45" t="e">
        <f>G9/G8</f>
        <v>#DIV/0!</v>
      </c>
      <c r="H10" s="3" t="s">
        <v>2</v>
      </c>
      <c r="I10" s="3"/>
      <c r="J10" s="3"/>
      <c r="K10" s="3"/>
      <c r="L10" s="3"/>
      <c r="M10" s="3"/>
      <c r="N10" s="3"/>
      <c r="O10" s="3"/>
      <c r="P10" s="3"/>
      <c r="Q10" s="3"/>
      <c r="R10" s="3"/>
    </row>
    <row r="11" spans="2:20" x14ac:dyDescent="0.2">
      <c r="B11" s="3"/>
      <c r="C11" s="3"/>
      <c r="D11" s="3"/>
      <c r="E11" s="3"/>
      <c r="F11" s="3"/>
      <c r="G11" s="45"/>
      <c r="H11" s="3"/>
      <c r="I11" s="3"/>
      <c r="J11" s="3"/>
      <c r="K11" s="3"/>
      <c r="L11" s="3"/>
      <c r="M11" s="3"/>
      <c r="N11" s="3"/>
      <c r="O11" s="3"/>
      <c r="P11" s="3"/>
      <c r="Q11" s="3"/>
      <c r="R11" s="3"/>
    </row>
    <row r="12" spans="2:20" ht="18" thickBot="1" x14ac:dyDescent="0.35">
      <c r="B12" s="180" t="s">
        <v>236</v>
      </c>
      <c r="C12" s="180"/>
      <c r="D12" s="180"/>
      <c r="E12" s="180"/>
      <c r="F12" s="180"/>
      <c r="G12" s="180"/>
      <c r="H12" s="180"/>
      <c r="I12" s="3"/>
      <c r="J12" s="3"/>
      <c r="K12" s="3"/>
      <c r="L12" s="3"/>
      <c r="M12" s="3"/>
      <c r="N12" s="3"/>
      <c r="O12" s="3"/>
      <c r="P12" s="3"/>
      <c r="Q12" s="3"/>
      <c r="R12" s="3"/>
    </row>
    <row r="13" spans="2:20" ht="13.5" thickTop="1" x14ac:dyDescent="0.2">
      <c r="B13" s="3"/>
      <c r="C13" s="3"/>
      <c r="D13" s="3"/>
      <c r="E13" s="3"/>
      <c r="F13" s="3"/>
      <c r="G13" s="3"/>
      <c r="H13" s="3"/>
      <c r="I13" s="3"/>
      <c r="J13" s="3"/>
      <c r="K13" s="3"/>
      <c r="L13" s="3"/>
      <c r="M13" s="3"/>
      <c r="N13" s="3"/>
      <c r="O13" s="3"/>
      <c r="P13" s="3"/>
      <c r="Q13" s="3"/>
      <c r="R13" s="3"/>
    </row>
    <row r="14" spans="2:20" x14ac:dyDescent="0.2">
      <c r="B14" s="3" t="s">
        <v>255</v>
      </c>
      <c r="C14" s="3"/>
      <c r="D14" s="3"/>
      <c r="E14" s="3"/>
      <c r="F14" s="3"/>
      <c r="G14" s="75">
        <f>Application_MAMPEC</f>
        <v>0.9</v>
      </c>
      <c r="H14" s="3"/>
      <c r="I14" s="3"/>
      <c r="J14" s="132" t="s">
        <v>308</v>
      </c>
      <c r="K14" s="3"/>
      <c r="L14" s="3"/>
      <c r="M14" s="3"/>
      <c r="N14" s="3"/>
      <c r="O14" s="3"/>
      <c r="P14" s="3"/>
      <c r="Q14" s="3"/>
      <c r="R14" s="3"/>
    </row>
    <row r="15" spans="2:20" x14ac:dyDescent="0.2">
      <c r="B15" s="3" t="s">
        <v>238</v>
      </c>
      <c r="C15" s="3"/>
      <c r="D15" s="3"/>
      <c r="E15" s="3"/>
      <c r="F15" s="3"/>
      <c r="G15" s="3">
        <f>Application_Factor</f>
        <v>0</v>
      </c>
      <c r="H15" s="3"/>
      <c r="I15" s="3"/>
      <c r="J15" s="3"/>
      <c r="K15" s="3"/>
      <c r="L15" s="3"/>
      <c r="M15" s="3"/>
      <c r="N15" s="3"/>
      <c r="O15" s="3"/>
      <c r="P15" s="3"/>
      <c r="Q15" s="3"/>
      <c r="R15" s="3"/>
    </row>
    <row r="16" spans="2:20" x14ac:dyDescent="0.2">
      <c r="B16" s="3" t="s">
        <v>161</v>
      </c>
      <c r="C16" s="3"/>
      <c r="D16" s="3"/>
      <c r="E16" s="3"/>
      <c r="F16" s="3"/>
      <c r="G16" s="3">
        <f>Application_Conversion_Factor</f>
        <v>0</v>
      </c>
      <c r="H16" s="65"/>
      <c r="I16" s="3"/>
      <c r="J16" s="3"/>
      <c r="K16" s="3"/>
      <c r="L16" s="3"/>
      <c r="M16" s="3"/>
      <c r="N16" s="3"/>
      <c r="O16" s="3"/>
      <c r="P16" s="3"/>
      <c r="Q16" s="3"/>
      <c r="R16" s="3"/>
    </row>
    <row r="18" spans="2:22" ht="15" x14ac:dyDescent="0.2">
      <c r="B18" s="127" t="s">
        <v>304</v>
      </c>
      <c r="C18" s="127"/>
      <c r="D18" s="127"/>
      <c r="E18" s="127"/>
      <c r="F18" s="127"/>
      <c r="G18" s="127"/>
      <c r="H18" s="127"/>
      <c r="I18" s="127"/>
      <c r="J18" s="127"/>
      <c r="K18" s="127"/>
      <c r="L18" s="127"/>
      <c r="M18" s="127"/>
      <c r="N18" s="127"/>
      <c r="O18" s="127"/>
      <c r="P18" s="127"/>
      <c r="Q18" s="127"/>
      <c r="R18" s="127"/>
      <c r="S18" s="127"/>
      <c r="T18" s="127"/>
      <c r="U18" s="126"/>
      <c r="V18" s="126"/>
    </row>
    <row r="19" spans="2:22" ht="128.25" x14ac:dyDescent="0.2">
      <c r="B19" s="18" t="s">
        <v>10</v>
      </c>
      <c r="C19" s="18" t="s">
        <v>12</v>
      </c>
      <c r="D19" s="18" t="s">
        <v>256</v>
      </c>
      <c r="E19" s="20" t="s">
        <v>257</v>
      </c>
      <c r="F19" s="20" t="s">
        <v>269</v>
      </c>
      <c r="G19" s="20" t="s">
        <v>258</v>
      </c>
      <c r="H19" s="20" t="s">
        <v>259</v>
      </c>
      <c r="I19" s="18" t="s">
        <v>245</v>
      </c>
      <c r="J19" s="18" t="s">
        <v>316</v>
      </c>
      <c r="K19" s="18" t="s">
        <v>317</v>
      </c>
      <c r="L19" s="18" t="s">
        <v>318</v>
      </c>
      <c r="M19" s="18" t="s">
        <v>246</v>
      </c>
      <c r="N19" s="18" t="s">
        <v>247</v>
      </c>
      <c r="O19" s="18" t="s">
        <v>248</v>
      </c>
      <c r="P19" s="18" t="s">
        <v>249</v>
      </c>
      <c r="Q19" s="18" t="s">
        <v>170</v>
      </c>
      <c r="R19" s="18" t="s">
        <v>319</v>
      </c>
      <c r="S19" s="18" t="s">
        <v>320</v>
      </c>
      <c r="T19" s="18" t="s">
        <v>321</v>
      </c>
    </row>
    <row r="20" spans="2:22" ht="23.25" customHeight="1" x14ac:dyDescent="0.2">
      <c r="B20" s="117" t="s">
        <v>299</v>
      </c>
      <c r="C20" s="117" t="str">
        <f>Compound_Name</f>
        <v>Tolyfluanid</v>
      </c>
      <c r="D20" s="117">
        <v>276</v>
      </c>
      <c r="E20" s="73">
        <v>7.7100000000000002E-2</v>
      </c>
      <c r="F20" s="73">
        <v>4.9300000000000004E-3</v>
      </c>
      <c r="G20" s="73">
        <v>6.4400000000000004E-4</v>
      </c>
      <c r="H20" s="73">
        <v>4.1199999999999999E-5</v>
      </c>
      <c r="I20" s="69" t="e">
        <f>((E20/100)*$D$20)*(Leaching_Conversion_Factor_OECD*Application_Conversion_Factor)+Background_SW_OECD</f>
        <v>#DIV/0!</v>
      </c>
      <c r="J20" s="69" t="e">
        <f>((F20/100)*$D$20)*(Leaching_Conversion_Factor_OECD*Application_Conversion_Factor)+Background_Sed_OECD</f>
        <v>#DIV/0!</v>
      </c>
      <c r="K20" s="69" t="e">
        <f>((G20/100)*$D$20)*(Leaching_Conversion_Factor_OECD*Application_Conversion_Factor)+Background_SW_OECD</f>
        <v>#DIV/0!</v>
      </c>
      <c r="L20" s="69" t="e">
        <f>((H20/100)*$D$20)*(Leaching_Conversion_Factor_OECD*Application_Conversion_Factor)+Background_Sed_OECD</f>
        <v>#DIV/0!</v>
      </c>
      <c r="M20" s="117">
        <f>PNEC_Aquatic_Inside</f>
        <v>2.6499999999999999E-2</v>
      </c>
      <c r="N20" s="117" t="str">
        <f>PNEC_Sediment_Inside</f>
        <v>No Risk Assessment required</v>
      </c>
      <c r="O20" s="117">
        <f>PNEC_Aquatic_Surrounding</f>
        <v>2.6499999999999999E-2</v>
      </c>
      <c r="P20" s="69" t="str">
        <f>PNEC_Sediment_Surrounding</f>
        <v>No risk assessment required</v>
      </c>
      <c r="Q20" s="69" t="e">
        <f>I20/PNEC_Aquatic_Inside</f>
        <v>#DIV/0!</v>
      </c>
      <c r="R20" s="69" t="e">
        <f>J20/PNEC_Sediment_Inside</f>
        <v>#DIV/0!</v>
      </c>
      <c r="S20" s="69" t="e">
        <f>K20/PNEC_Aquatic_Surrounding</f>
        <v>#DIV/0!</v>
      </c>
      <c r="T20" s="69" t="e">
        <f>L20/PNEC_Sediment_Surrounding</f>
        <v>#DIV/0!</v>
      </c>
    </row>
  </sheetData>
  <mergeCells count="4">
    <mergeCell ref="B4:R4"/>
    <mergeCell ref="B6:H6"/>
    <mergeCell ref="B12:H12"/>
    <mergeCell ref="B2:T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B2:M82"/>
  <sheetViews>
    <sheetView zoomScale="70" zoomScaleNormal="70" workbookViewId="0"/>
  </sheetViews>
  <sheetFormatPr defaultRowHeight="12.75" x14ac:dyDescent="0.2"/>
  <cols>
    <col min="1" max="1" width="9" style="3"/>
    <col min="2" max="2" width="146" style="26" customWidth="1"/>
    <col min="3" max="16384" width="9" style="3"/>
  </cols>
  <sheetData>
    <row r="2" spans="2:13" ht="18" x14ac:dyDescent="0.25">
      <c r="B2" s="138" t="s">
        <v>307</v>
      </c>
    </row>
    <row r="4" spans="2:13" ht="21" thickBot="1" x14ac:dyDescent="0.35">
      <c r="B4" s="140" t="s">
        <v>322</v>
      </c>
      <c r="C4" s="139"/>
      <c r="D4" s="139"/>
      <c r="E4" s="139"/>
      <c r="F4" s="139"/>
      <c r="G4" s="139"/>
      <c r="H4" s="139"/>
      <c r="I4" s="139"/>
      <c r="J4" s="139"/>
      <c r="K4" s="139"/>
      <c r="L4" s="139"/>
      <c r="M4" s="139"/>
    </row>
    <row r="5" spans="2:13" ht="21" thickTop="1" thickBot="1" x14ac:dyDescent="0.35">
      <c r="B5" s="141" t="s">
        <v>286</v>
      </c>
      <c r="C5" s="139"/>
    </row>
    <row r="6" spans="2:13" ht="13.5" thickTop="1" x14ac:dyDescent="0.2"/>
    <row r="7" spans="2:13" x14ac:dyDescent="0.2">
      <c r="C7" s="26"/>
      <c r="D7" s="26"/>
      <c r="E7" s="26"/>
      <c r="F7" s="26"/>
      <c r="G7" s="26"/>
      <c r="H7" s="26"/>
      <c r="I7" s="26"/>
      <c r="J7" s="26"/>
      <c r="K7" s="26"/>
      <c r="L7" s="26"/>
      <c r="M7" s="26"/>
    </row>
    <row r="8" spans="2:13" ht="38.25" x14ac:dyDescent="0.2">
      <c r="B8" s="26" t="s">
        <v>323</v>
      </c>
    </row>
    <row r="10" spans="2:13" x14ac:dyDescent="0.2">
      <c r="B10" s="139" t="s">
        <v>324</v>
      </c>
    </row>
    <row r="12" spans="2:13" ht="25.5" x14ac:dyDescent="0.2">
      <c r="B12" s="26" t="s">
        <v>325</v>
      </c>
    </row>
    <row r="14" spans="2:13" x14ac:dyDescent="0.2">
      <c r="B14" s="26" t="s">
        <v>326</v>
      </c>
    </row>
    <row r="16" spans="2:13" ht="38.25" x14ac:dyDescent="0.2">
      <c r="B16" s="26" t="s">
        <v>340</v>
      </c>
    </row>
    <row r="18" spans="2:2" ht="38.25" x14ac:dyDescent="0.2">
      <c r="B18" s="26" t="s">
        <v>327</v>
      </c>
    </row>
    <row r="20" spans="2:2" ht="38.25" x14ac:dyDescent="0.2">
      <c r="B20" s="26" t="s">
        <v>328</v>
      </c>
    </row>
    <row r="22" spans="2:2" ht="38.25" x14ac:dyDescent="0.2">
      <c r="B22" s="26" t="s">
        <v>329</v>
      </c>
    </row>
    <row r="24" spans="2:2" ht="38.25" x14ac:dyDescent="0.2">
      <c r="B24" s="26" t="s">
        <v>330</v>
      </c>
    </row>
    <row r="26" spans="2:2" ht="38.25" x14ac:dyDescent="0.2">
      <c r="B26" s="26" t="s">
        <v>331</v>
      </c>
    </row>
    <row r="28" spans="2:2" ht="25.5" x14ac:dyDescent="0.2">
      <c r="B28" s="26" t="s">
        <v>332</v>
      </c>
    </row>
    <row r="30" spans="2:2" ht="25.5" x14ac:dyDescent="0.2">
      <c r="B30" s="26" t="s">
        <v>333</v>
      </c>
    </row>
    <row r="32" spans="2:2" ht="25.5" x14ac:dyDescent="0.2">
      <c r="B32" s="26" t="s">
        <v>334</v>
      </c>
    </row>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B2:Q26"/>
  <sheetViews>
    <sheetView workbookViewId="0"/>
  </sheetViews>
  <sheetFormatPr defaultRowHeight="12.75" x14ac:dyDescent="0.2"/>
  <cols>
    <col min="1" max="1" width="9" style="3"/>
    <col min="2" max="2" width="64.375" style="3" customWidth="1"/>
    <col min="3" max="16384" width="9" style="3"/>
  </cols>
  <sheetData>
    <row r="2" spans="2:17" ht="18" x14ac:dyDescent="0.25">
      <c r="B2" s="144" t="s">
        <v>307</v>
      </c>
      <c r="C2" s="144"/>
      <c r="D2" s="144"/>
    </row>
    <row r="4" spans="2:17" ht="66.75" customHeight="1" thickBot="1" x14ac:dyDescent="0.25">
      <c r="B4" s="113" t="s">
        <v>302</v>
      </c>
      <c r="C4" s="82"/>
      <c r="D4" s="82"/>
      <c r="E4" s="82"/>
      <c r="F4" s="82"/>
      <c r="G4" s="82"/>
      <c r="H4" s="82"/>
      <c r="I4" s="82"/>
      <c r="J4" s="82"/>
      <c r="K4" s="82"/>
      <c r="L4" s="82"/>
      <c r="M4" s="82"/>
      <c r="N4" s="10"/>
      <c r="O4" s="10"/>
      <c r="P4" s="10"/>
    </row>
    <row r="5" spans="2:17" ht="13.5" thickTop="1" x14ac:dyDescent="0.2">
      <c r="B5" s="10"/>
      <c r="C5" s="82"/>
      <c r="D5" s="82"/>
      <c r="E5" s="82"/>
      <c r="F5" s="82"/>
      <c r="G5" s="82"/>
      <c r="H5" s="82"/>
      <c r="I5" s="82"/>
      <c r="J5" s="82"/>
      <c r="K5" s="82"/>
      <c r="L5" s="82"/>
      <c r="M5" s="82"/>
      <c r="N5" s="82"/>
      <c r="O5" s="82"/>
      <c r="P5" s="82"/>
      <c r="Q5" s="82"/>
    </row>
    <row r="6" spans="2:17" ht="18" x14ac:dyDescent="0.2">
      <c r="B6" s="1" t="s">
        <v>9</v>
      </c>
      <c r="C6" s="82"/>
      <c r="D6" s="82"/>
      <c r="E6" s="82"/>
      <c r="F6" s="82"/>
      <c r="G6" s="82"/>
      <c r="H6" s="82"/>
      <c r="I6" s="82"/>
      <c r="J6" s="82"/>
      <c r="K6" s="82"/>
      <c r="L6" s="82"/>
      <c r="M6" s="82"/>
      <c r="N6" s="82"/>
      <c r="O6" s="82"/>
      <c r="P6" s="82"/>
      <c r="Q6" s="82"/>
    </row>
    <row r="7" spans="2:17" x14ac:dyDescent="0.2">
      <c r="B7" s="10"/>
      <c r="C7" s="10"/>
      <c r="D7" s="10"/>
      <c r="E7" s="10"/>
      <c r="F7" s="10"/>
      <c r="G7" s="10"/>
      <c r="H7" s="10"/>
      <c r="I7" s="10"/>
      <c r="J7" s="10"/>
      <c r="K7" s="10"/>
      <c r="L7" s="10"/>
      <c r="M7" s="10"/>
      <c r="N7" s="10"/>
      <c r="O7" s="10"/>
      <c r="P7" s="10"/>
    </row>
    <row r="8" spans="2:17" x14ac:dyDescent="0.2">
      <c r="B8" s="108" t="s">
        <v>285</v>
      </c>
      <c r="C8" s="109"/>
      <c r="D8" s="10"/>
      <c r="E8" s="10"/>
      <c r="F8" s="10"/>
      <c r="G8" s="10"/>
      <c r="H8" s="10"/>
      <c r="I8" s="10"/>
      <c r="J8" s="10"/>
      <c r="K8" s="10"/>
      <c r="L8" s="10"/>
      <c r="M8" s="10"/>
      <c r="N8" s="10"/>
      <c r="O8" s="10"/>
      <c r="P8" s="10"/>
    </row>
    <row r="9" spans="2:17" x14ac:dyDescent="0.2">
      <c r="B9" s="108"/>
      <c r="C9" s="109"/>
      <c r="D9" s="10"/>
      <c r="E9" s="10"/>
      <c r="F9" s="10"/>
      <c r="G9" s="10"/>
      <c r="H9" s="10"/>
      <c r="I9" s="10"/>
      <c r="J9" s="10"/>
      <c r="K9" s="10"/>
      <c r="L9" s="10"/>
      <c r="M9" s="10"/>
      <c r="N9" s="10"/>
      <c r="O9" s="10"/>
      <c r="P9" s="10"/>
    </row>
    <row r="10" spans="2:17" x14ac:dyDescent="0.2">
      <c r="B10" s="109" t="s">
        <v>286</v>
      </c>
      <c r="C10" s="10"/>
      <c r="D10" s="10"/>
      <c r="E10" s="10"/>
      <c r="F10" s="10"/>
      <c r="G10" s="10"/>
      <c r="H10" s="10"/>
      <c r="I10" s="10"/>
      <c r="J10" s="10"/>
      <c r="K10" s="10"/>
      <c r="L10" s="10"/>
      <c r="M10" s="10"/>
      <c r="N10" s="10"/>
      <c r="O10" s="10"/>
      <c r="P10" s="10"/>
    </row>
    <row r="11" spans="2:17" x14ac:dyDescent="0.2">
      <c r="B11" s="10"/>
      <c r="C11" s="10"/>
      <c r="D11" s="10"/>
      <c r="E11" s="10"/>
      <c r="F11" s="10"/>
      <c r="G11" s="10"/>
      <c r="H11" s="10"/>
      <c r="I11" s="10"/>
      <c r="J11" s="10"/>
      <c r="K11" s="10"/>
      <c r="L11" s="10"/>
      <c r="M11" s="10"/>
      <c r="N11" s="10"/>
      <c r="O11" s="10"/>
      <c r="P11" s="10"/>
    </row>
    <row r="12" spans="2:17" ht="15" x14ac:dyDescent="0.2">
      <c r="B12" s="111" t="s">
        <v>287</v>
      </c>
      <c r="C12" s="110"/>
      <c r="D12" s="110"/>
      <c r="E12" s="110"/>
      <c r="F12" s="110"/>
      <c r="G12" s="110"/>
      <c r="H12" s="110"/>
      <c r="I12" s="110"/>
      <c r="J12" s="110"/>
      <c r="K12" s="110"/>
      <c r="L12" s="110"/>
      <c r="M12" s="110"/>
      <c r="N12" s="110"/>
      <c r="O12" s="110"/>
      <c r="P12" s="110"/>
    </row>
    <row r="13" spans="2:17" ht="15" x14ac:dyDescent="0.2">
      <c r="B13" s="2"/>
      <c r="C13" s="11"/>
      <c r="D13" s="11"/>
      <c r="E13" s="11"/>
      <c r="F13" s="11"/>
      <c r="G13" s="11"/>
      <c r="H13" s="11"/>
      <c r="I13" s="11"/>
      <c r="J13" s="11"/>
      <c r="K13" s="11"/>
      <c r="L13" s="11"/>
      <c r="M13" s="11"/>
      <c r="N13" s="11"/>
      <c r="O13" s="11"/>
      <c r="P13" s="11"/>
    </row>
    <row r="14" spans="2:17" ht="15" x14ac:dyDescent="0.2">
      <c r="B14" s="109" t="s">
        <v>311</v>
      </c>
      <c r="C14" s="11"/>
      <c r="D14" s="11"/>
      <c r="E14" s="11"/>
      <c r="F14" s="11"/>
      <c r="G14" s="11"/>
      <c r="H14" s="11"/>
      <c r="I14" s="11"/>
      <c r="J14" s="11"/>
      <c r="K14" s="11"/>
      <c r="L14" s="11"/>
      <c r="M14" s="11"/>
      <c r="N14" s="11"/>
      <c r="O14" s="11"/>
      <c r="P14" s="11"/>
    </row>
    <row r="15" spans="2:17" ht="15" x14ac:dyDescent="0.2">
      <c r="B15" s="2"/>
      <c r="C15" s="11"/>
      <c r="D15" s="11"/>
      <c r="E15" s="11"/>
      <c r="F15" s="11"/>
      <c r="G15" s="11"/>
      <c r="H15" s="11"/>
      <c r="I15" s="11"/>
      <c r="J15" s="11"/>
      <c r="K15" s="11"/>
      <c r="L15" s="11"/>
      <c r="M15" s="11"/>
      <c r="N15" s="11"/>
      <c r="O15" s="11"/>
      <c r="P15" s="11"/>
    </row>
    <row r="16" spans="2:17" ht="15" x14ac:dyDescent="0.2">
      <c r="B16" s="111" t="s">
        <v>288</v>
      </c>
      <c r="C16" s="110"/>
      <c r="D16" s="110"/>
      <c r="E16" s="110"/>
      <c r="F16" s="110"/>
      <c r="G16" s="110"/>
      <c r="H16" s="110"/>
      <c r="I16" s="110"/>
      <c r="J16" s="110"/>
      <c r="K16" s="110"/>
      <c r="L16" s="110"/>
      <c r="M16" s="110"/>
      <c r="N16" s="110"/>
      <c r="O16" s="110"/>
      <c r="P16" s="110"/>
    </row>
    <row r="18" spans="2:2" x14ac:dyDescent="0.2">
      <c r="B18" s="112" t="s">
        <v>289</v>
      </c>
    </row>
    <row r="20" spans="2:2" x14ac:dyDescent="0.2">
      <c r="B20" s="112" t="s">
        <v>290</v>
      </c>
    </row>
    <row r="22" spans="2:2" x14ac:dyDescent="0.2">
      <c r="B22" s="112" t="s">
        <v>291</v>
      </c>
    </row>
    <row r="24" spans="2:2" x14ac:dyDescent="0.2">
      <c r="B24" s="112" t="s">
        <v>292</v>
      </c>
    </row>
    <row r="26" spans="2:2" x14ac:dyDescent="0.2">
      <c r="B26" s="112" t="s">
        <v>310</v>
      </c>
    </row>
  </sheetData>
  <mergeCells count="1">
    <mergeCell ref="B2:D2"/>
  </mergeCells>
  <hyperlinks>
    <hyperlink ref="B8" location="' Introduction'!A1" display="Introduction"/>
    <hyperlink ref="B10" location="Instructions!A1" display="Instructions"/>
    <hyperlink ref="B12" location="User_Input!A1" display="User_Input"/>
    <hyperlink ref="B16" location="Output_Summary!A1" display="Output_Summary"/>
    <hyperlink ref="B14" location="Active_Substance_Input!A1" display="MAMPEC_Active_Substance_Input_Paramers"/>
    <hyperlink ref="B18" location="Output_Atlantic!A1" display="Output_Atlantic_Scenario"/>
    <hyperlink ref="B20" location="Output_Med!A1" display="Output_Mediterranean_Scenario"/>
    <hyperlink ref="B22" location="Output_Baltic!A1" display="Output_Baltic_Scenario"/>
    <hyperlink ref="B24" location="Output_Baltic_Transition!A1" display="Output_Baltic_Transition_Scenario"/>
    <hyperlink ref="B26" location="Output_OECD_Marina!A1" display="Output_OECD_Marin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M81"/>
  <sheetViews>
    <sheetView zoomScale="70" zoomScaleNormal="70" workbookViewId="0"/>
  </sheetViews>
  <sheetFormatPr defaultColWidth="0" defaultRowHeight="12.75" zeroHeight="1" x14ac:dyDescent="0.2"/>
  <cols>
    <col min="1" max="1" width="9" style="3" customWidth="1"/>
    <col min="2" max="2" width="48.375" style="3" customWidth="1"/>
    <col min="3" max="3" width="8.125" style="3" bestFit="1" customWidth="1"/>
    <col min="4" max="5" width="11.125" style="3" customWidth="1"/>
    <col min="6" max="6" width="15.125" style="3" bestFit="1" customWidth="1"/>
    <col min="7" max="7" width="62" style="3" customWidth="1"/>
    <col min="8" max="8" width="9" style="3" customWidth="1"/>
    <col min="9" max="9" width="10.125" style="3" bestFit="1" customWidth="1"/>
    <col min="10" max="10" width="16.875" style="3" customWidth="1"/>
    <col min="11" max="11" width="9" style="3" customWidth="1"/>
    <col min="12" max="12" width="34.125" style="3" customWidth="1"/>
    <col min="13" max="13" width="9" style="3" customWidth="1"/>
    <col min="14" max="16384" width="9" style="3" hidden="1"/>
  </cols>
  <sheetData>
    <row r="1" spans="2:12" x14ac:dyDescent="0.2"/>
    <row r="2" spans="2:12" ht="18" x14ac:dyDescent="0.25">
      <c r="B2" s="144" t="s">
        <v>307</v>
      </c>
      <c r="C2" s="144"/>
      <c r="D2" s="144"/>
      <c r="E2" s="144"/>
      <c r="F2" s="144"/>
      <c r="G2" s="144"/>
      <c r="H2" s="144"/>
      <c r="I2" s="144"/>
      <c r="J2" s="144"/>
      <c r="K2" s="144"/>
      <c r="L2" s="144"/>
    </row>
    <row r="3" spans="2:12" x14ac:dyDescent="0.2"/>
    <row r="4" spans="2:12" ht="21" thickBot="1" x14ac:dyDescent="0.35">
      <c r="B4" s="146" t="s">
        <v>169</v>
      </c>
      <c r="C4" s="146"/>
      <c r="D4" s="146"/>
      <c r="E4" s="146"/>
      <c r="F4" s="146"/>
      <c r="G4" s="146"/>
      <c r="H4" s="146"/>
      <c r="I4" s="146"/>
      <c r="J4" s="146"/>
      <c r="K4" s="146"/>
      <c r="L4" s="146"/>
    </row>
    <row r="5" spans="2:12" ht="13.5" thickTop="1" x14ac:dyDescent="0.2"/>
    <row r="6" spans="2:12" ht="18" x14ac:dyDescent="0.25">
      <c r="B6" s="144" t="str">
        <f>Compound_Name</f>
        <v>Tolyfluanid</v>
      </c>
      <c r="C6" s="144"/>
      <c r="D6" s="144"/>
      <c r="E6" s="144"/>
      <c r="F6" s="144"/>
      <c r="G6" s="144"/>
      <c r="H6" s="144"/>
      <c r="I6" s="144"/>
      <c r="J6" s="144"/>
      <c r="K6" s="144"/>
      <c r="L6" s="144"/>
    </row>
    <row r="7" spans="2:12" x14ac:dyDescent="0.2"/>
    <row r="8" spans="2:12" x14ac:dyDescent="0.2"/>
    <row r="9" spans="2:12" ht="21" thickBot="1" x14ac:dyDescent="0.35">
      <c r="B9" s="146" t="s">
        <v>168</v>
      </c>
      <c r="C9" s="146"/>
      <c r="D9" s="146"/>
      <c r="E9" s="60"/>
      <c r="G9" s="146" t="s">
        <v>176</v>
      </c>
      <c r="H9" s="146"/>
    </row>
    <row r="10" spans="2:12" ht="13.5" thickTop="1" x14ac:dyDescent="0.2">
      <c r="B10" s="66"/>
      <c r="C10" s="66"/>
      <c r="D10" s="66"/>
      <c r="E10" s="66"/>
      <c r="F10" s="66"/>
    </row>
    <row r="11" spans="2:12" ht="25.5" x14ac:dyDescent="0.2">
      <c r="B11" s="66"/>
      <c r="C11" s="67" t="s">
        <v>243</v>
      </c>
      <c r="D11" s="67" t="s">
        <v>244</v>
      </c>
      <c r="E11" s="66"/>
      <c r="F11" s="66"/>
    </row>
    <row r="12" spans="2:12" ht="14.25" x14ac:dyDescent="0.2">
      <c r="B12" s="51" t="s">
        <v>3</v>
      </c>
      <c r="C12" s="41">
        <v>2.6499999999999999E-2</v>
      </c>
      <c r="D12" s="41">
        <v>2.6499999999999999E-2</v>
      </c>
      <c r="E12" s="18" t="s">
        <v>166</v>
      </c>
      <c r="F12" s="66"/>
    </row>
    <row r="13" spans="2:12" ht="51" x14ac:dyDescent="0.2">
      <c r="B13" s="51" t="s">
        <v>4</v>
      </c>
      <c r="C13" s="135" t="s">
        <v>313</v>
      </c>
      <c r="D13" s="135" t="s">
        <v>314</v>
      </c>
      <c r="E13" s="18" t="s">
        <v>167</v>
      </c>
      <c r="F13" s="66"/>
    </row>
    <row r="14" spans="2:12" ht="14.25" x14ac:dyDescent="0.2">
      <c r="B14" s="66"/>
      <c r="C14" s="66"/>
      <c r="D14" s="66"/>
      <c r="E14" s="66"/>
      <c r="F14" s="66"/>
      <c r="G14" s="51" t="s">
        <v>176</v>
      </c>
      <c r="H14" s="41"/>
    </row>
    <row r="15" spans="2:12" ht="21" thickBot="1" x14ac:dyDescent="0.35">
      <c r="B15" s="146" t="s">
        <v>164</v>
      </c>
      <c r="C15" s="146"/>
      <c r="D15" s="146"/>
      <c r="E15" s="60"/>
    </row>
    <row r="16" spans="2:12" ht="13.5" thickTop="1" x14ac:dyDescent="0.2">
      <c r="B16" s="57"/>
    </row>
    <row r="17" spans="2:12" ht="36" customHeight="1" thickBot="1" x14ac:dyDescent="0.35">
      <c r="B17" s="145" t="s">
        <v>177</v>
      </c>
      <c r="C17" s="145"/>
      <c r="D17" s="145"/>
      <c r="E17" s="61"/>
      <c r="G17" s="46" t="s">
        <v>162</v>
      </c>
    </row>
    <row r="18" spans="2:12" ht="14.25" thickTop="1" thickBot="1" x14ac:dyDescent="0.25">
      <c r="B18" s="57"/>
    </row>
    <row r="19" spans="2:12" ht="15.75" thickBot="1" x14ac:dyDescent="0.25">
      <c r="B19" s="51" t="s">
        <v>165</v>
      </c>
      <c r="C19" s="41">
        <v>0</v>
      </c>
      <c r="D19" s="114" t="s">
        <v>166</v>
      </c>
      <c r="E19" s="64"/>
      <c r="G19" s="47" t="s">
        <v>174</v>
      </c>
      <c r="H19" s="49"/>
      <c r="I19" s="48" t="s">
        <v>155</v>
      </c>
      <c r="J19" s="59" t="s">
        <v>175</v>
      </c>
    </row>
    <row r="20" spans="2:12" ht="14.25" x14ac:dyDescent="0.2">
      <c r="B20" s="51" t="s">
        <v>4</v>
      </c>
      <c r="C20" s="41">
        <v>0</v>
      </c>
      <c r="D20" s="114" t="s">
        <v>167</v>
      </c>
      <c r="E20" s="64"/>
    </row>
    <row r="21" spans="2:12" ht="21" thickBot="1" x14ac:dyDescent="0.35">
      <c r="B21" s="57"/>
      <c r="G21" s="56" t="s">
        <v>128</v>
      </c>
      <c r="H21" s="56"/>
      <c r="I21" s="56"/>
      <c r="J21" s="56"/>
      <c r="K21" s="56"/>
      <c r="L21" s="56"/>
    </row>
    <row r="22" spans="2:12" ht="15" customHeight="1" thickTop="1" thickBot="1" x14ac:dyDescent="0.35">
      <c r="B22" s="145" t="s">
        <v>178</v>
      </c>
      <c r="C22" s="145"/>
      <c r="D22" s="145"/>
      <c r="E22" s="61"/>
    </row>
    <row r="23" spans="2:12" ht="13.5" thickTop="1" x14ac:dyDescent="0.2">
      <c r="B23" s="57"/>
    </row>
    <row r="24" spans="2:12" ht="14.25" x14ac:dyDescent="0.2">
      <c r="B24" s="51" t="s">
        <v>165</v>
      </c>
      <c r="C24" s="41">
        <v>0</v>
      </c>
      <c r="D24" s="114" t="s">
        <v>166</v>
      </c>
      <c r="E24" s="64"/>
    </row>
    <row r="25" spans="2:12" ht="15" thickBot="1" x14ac:dyDescent="0.25">
      <c r="B25" s="51" t="s">
        <v>4</v>
      </c>
      <c r="C25" s="41">
        <v>0</v>
      </c>
      <c r="D25" s="114" t="s">
        <v>167</v>
      </c>
      <c r="E25" s="64"/>
    </row>
    <row r="26" spans="2:12" ht="15" x14ac:dyDescent="0.2">
      <c r="G26" s="53" t="s">
        <v>122</v>
      </c>
      <c r="H26" s="54"/>
      <c r="I26" s="54"/>
      <c r="J26" s="54"/>
      <c r="K26" s="54"/>
      <c r="L26" s="55"/>
    </row>
    <row r="27" spans="2:12" ht="18" thickBot="1" x14ac:dyDescent="0.35">
      <c r="B27" s="145" t="s">
        <v>179</v>
      </c>
      <c r="C27" s="145"/>
      <c r="D27" s="145"/>
      <c r="E27" s="61"/>
      <c r="G27" s="28"/>
      <c r="H27" s="25"/>
      <c r="I27" s="25"/>
      <c r="J27" s="25"/>
      <c r="K27" s="25"/>
      <c r="L27" s="29"/>
    </row>
    <row r="28" spans="2:12" ht="30.75" thickTop="1" x14ac:dyDescent="0.2">
      <c r="B28" s="57"/>
      <c r="G28" s="19" t="s">
        <v>123</v>
      </c>
      <c r="H28" s="20" t="s">
        <v>124</v>
      </c>
      <c r="I28" s="20" t="s">
        <v>125</v>
      </c>
      <c r="J28" s="20" t="s">
        <v>126</v>
      </c>
      <c r="K28" s="20" t="s">
        <v>129</v>
      </c>
      <c r="L28" s="21" t="s">
        <v>127</v>
      </c>
    </row>
    <row r="29" spans="2:12" ht="14.25" x14ac:dyDescent="0.2">
      <c r="B29" s="51" t="s">
        <v>165</v>
      </c>
      <c r="C29" s="41">
        <v>0</v>
      </c>
      <c r="D29" s="114" t="s">
        <v>166</v>
      </c>
      <c r="E29" s="64"/>
      <c r="G29" s="28"/>
      <c r="H29" s="25"/>
      <c r="I29" s="25"/>
      <c r="J29" s="25"/>
      <c r="K29" s="25"/>
      <c r="L29" s="29"/>
    </row>
    <row r="30" spans="2:12" ht="25.5" x14ac:dyDescent="0.2">
      <c r="B30" s="51" t="s">
        <v>4</v>
      </c>
      <c r="C30" s="41">
        <v>0</v>
      </c>
      <c r="D30" s="114" t="s">
        <v>167</v>
      </c>
      <c r="E30" s="64"/>
      <c r="G30" s="39" t="s">
        <v>130</v>
      </c>
      <c r="H30" s="33" t="s">
        <v>131</v>
      </c>
      <c r="I30" s="50"/>
      <c r="J30" s="35" t="s">
        <v>156</v>
      </c>
      <c r="K30" s="30" t="s">
        <v>158</v>
      </c>
      <c r="L30" s="23"/>
    </row>
    <row r="31" spans="2:12" x14ac:dyDescent="0.2">
      <c r="G31" s="39" t="s">
        <v>134</v>
      </c>
      <c r="H31" s="33" t="s">
        <v>132</v>
      </c>
      <c r="I31" s="50"/>
      <c r="J31" s="35" t="s">
        <v>2</v>
      </c>
      <c r="K31" s="30" t="s">
        <v>159</v>
      </c>
      <c r="L31" s="23"/>
    </row>
    <row r="32" spans="2:12" ht="18" thickBot="1" x14ac:dyDescent="0.35">
      <c r="B32" s="145" t="s">
        <v>180</v>
      </c>
      <c r="C32" s="145"/>
      <c r="D32" s="145"/>
      <c r="E32" s="61"/>
      <c r="G32" s="39" t="s">
        <v>135</v>
      </c>
      <c r="H32" s="33" t="s">
        <v>133</v>
      </c>
      <c r="I32" s="50"/>
      <c r="J32" s="35" t="s">
        <v>136</v>
      </c>
      <c r="K32" s="30" t="s">
        <v>159</v>
      </c>
      <c r="L32" s="23"/>
    </row>
    <row r="33" spans="2:12" ht="15.75" thickTop="1" x14ac:dyDescent="0.2">
      <c r="B33" s="57"/>
      <c r="G33" s="39" t="s">
        <v>137</v>
      </c>
      <c r="H33" s="34" t="s">
        <v>139</v>
      </c>
      <c r="I33" s="50"/>
      <c r="J33" s="35" t="s">
        <v>138</v>
      </c>
      <c r="K33" s="30" t="s">
        <v>159</v>
      </c>
      <c r="L33" s="23"/>
    </row>
    <row r="34" spans="2:12" ht="14.25" x14ac:dyDescent="0.2">
      <c r="B34" s="51" t="s">
        <v>165</v>
      </c>
      <c r="C34" s="41">
        <v>0</v>
      </c>
      <c r="D34" s="114" t="s">
        <v>166</v>
      </c>
      <c r="E34" s="64"/>
      <c r="G34" s="39" t="s">
        <v>146</v>
      </c>
      <c r="H34" s="33" t="s">
        <v>140</v>
      </c>
      <c r="I34" s="50"/>
      <c r="J34" s="35" t="s">
        <v>147</v>
      </c>
      <c r="K34" s="30" t="s">
        <v>159</v>
      </c>
      <c r="L34" s="23"/>
    </row>
    <row r="35" spans="2:12" ht="38.25" x14ac:dyDescent="0.2">
      <c r="B35" s="51" t="s">
        <v>4</v>
      </c>
      <c r="C35" s="41">
        <v>0</v>
      </c>
      <c r="D35" s="114" t="s">
        <v>167</v>
      </c>
      <c r="E35" s="64"/>
      <c r="G35" s="39" t="s">
        <v>148</v>
      </c>
      <c r="H35" s="33" t="s">
        <v>141</v>
      </c>
      <c r="I35" s="50"/>
      <c r="J35" s="35" t="s">
        <v>151</v>
      </c>
      <c r="K35" s="30" t="s">
        <v>159</v>
      </c>
      <c r="L35" s="23"/>
    </row>
    <row r="36" spans="2:12" x14ac:dyDescent="0.2">
      <c r="B36" s="119"/>
      <c r="C36" s="119"/>
      <c r="D36" s="119"/>
      <c r="G36" s="39" t="s">
        <v>149</v>
      </c>
      <c r="H36" s="33" t="s">
        <v>142</v>
      </c>
      <c r="I36" s="50"/>
      <c r="J36" s="35" t="s">
        <v>150</v>
      </c>
      <c r="K36" s="30" t="s">
        <v>159</v>
      </c>
      <c r="L36" s="23"/>
    </row>
    <row r="37" spans="2:12" ht="18" thickBot="1" x14ac:dyDescent="0.35">
      <c r="B37" s="118" t="s">
        <v>300</v>
      </c>
      <c r="C37" s="121"/>
      <c r="D37" s="118"/>
      <c r="E37" s="116"/>
      <c r="G37" s="147" t="s">
        <v>143</v>
      </c>
      <c r="H37" s="148"/>
      <c r="I37" s="148"/>
      <c r="J37" s="148"/>
      <c r="K37" s="148"/>
      <c r="L37" s="149"/>
    </row>
    <row r="38" spans="2:12" ht="54" customHeight="1" thickTop="1" thickBot="1" x14ac:dyDescent="0.3">
      <c r="B38" s="51" t="s">
        <v>165</v>
      </c>
      <c r="C38" s="41">
        <v>0</v>
      </c>
      <c r="D38" s="120" t="s">
        <v>166</v>
      </c>
      <c r="G38" s="39" t="s">
        <v>152</v>
      </c>
      <c r="H38" s="32" t="s">
        <v>144</v>
      </c>
      <c r="I38" s="42" t="e">
        <f>(La*a*Wa*ƿ*DFT)/VS</f>
        <v>#DIV/0!</v>
      </c>
      <c r="J38" s="35" t="s">
        <v>153</v>
      </c>
      <c r="K38" s="30" t="s">
        <v>157</v>
      </c>
      <c r="L38" s="23"/>
    </row>
    <row r="39" spans="2:12" ht="63" customHeight="1" thickTop="1" thickBot="1" x14ac:dyDescent="0.25">
      <c r="B39" s="51" t="s">
        <v>4</v>
      </c>
      <c r="C39" s="41">
        <v>0</v>
      </c>
      <c r="D39" s="114" t="s">
        <v>167</v>
      </c>
      <c r="G39" s="38" t="s">
        <v>154</v>
      </c>
      <c r="H39" s="37" t="s">
        <v>145</v>
      </c>
      <c r="I39" s="43" t="e">
        <f>0.0329*(Mrel/t)</f>
        <v>#DIV/0!</v>
      </c>
      <c r="J39" s="36" t="s">
        <v>155</v>
      </c>
      <c r="K39" s="40" t="s">
        <v>157</v>
      </c>
      <c r="L39" s="31"/>
    </row>
    <row r="40" spans="2:12" x14ac:dyDescent="0.2">
      <c r="G40" s="26"/>
      <c r="H40" s="27"/>
    </row>
    <row r="41" spans="2:12" x14ac:dyDescent="0.2">
      <c r="G41" s="26"/>
      <c r="H41" s="27"/>
    </row>
    <row r="42" spans="2:12" ht="12.75" hidden="1" customHeight="1" x14ac:dyDescent="0.2"/>
    <row r="43" spans="2:12" ht="12.75" hidden="1" customHeight="1" x14ac:dyDescent="0.2"/>
    <row r="44" spans="2:12" ht="12.75" hidden="1" customHeight="1" x14ac:dyDescent="0.2"/>
    <row r="45" spans="2:12" ht="12.75" hidden="1" customHeight="1" x14ac:dyDescent="0.2"/>
    <row r="46" spans="2:12" ht="55.5" hidden="1" customHeight="1" x14ac:dyDescent="0.2"/>
    <row r="47" spans="2:12" ht="95.25" hidden="1" customHeight="1" x14ac:dyDescent="0.2"/>
    <row r="48" spans="2:12" ht="12.75" hidden="1" customHeight="1" x14ac:dyDescent="0.2"/>
    <row r="49" spans="2:7" ht="12.75" hidden="1" customHeight="1" x14ac:dyDescent="0.2">
      <c r="B49" s="26"/>
      <c r="C49" s="27"/>
    </row>
    <row r="50" spans="2:7" ht="12.75" hidden="1" customHeight="1" x14ac:dyDescent="0.2">
      <c r="B50" s="26"/>
      <c r="C50" s="27"/>
      <c r="E50" s="57"/>
      <c r="G50" s="57"/>
    </row>
    <row r="51" spans="2:7" ht="12.75" hidden="1" customHeight="1" x14ac:dyDescent="0.2">
      <c r="B51" s="57"/>
      <c r="C51" s="57"/>
      <c r="D51" s="57"/>
      <c r="E51" s="57"/>
      <c r="G51" s="44"/>
    </row>
    <row r="52" spans="2:7" ht="41.25" hidden="1" customHeight="1" x14ac:dyDescent="0.2">
      <c r="B52" s="57"/>
      <c r="C52" s="57"/>
      <c r="D52" s="57"/>
      <c r="F52" s="57"/>
      <c r="G52" s="44"/>
    </row>
    <row r="53" spans="2:7" ht="12.75" hidden="1" customHeight="1" x14ac:dyDescent="0.2">
      <c r="F53" s="44"/>
      <c r="G53" s="44"/>
    </row>
    <row r="54" spans="2:7" ht="12.75" hidden="1" customHeight="1" x14ac:dyDescent="0.2">
      <c r="F54" s="44"/>
      <c r="G54" s="44"/>
    </row>
    <row r="55" spans="2:7" ht="12.75" hidden="1" customHeight="1" x14ac:dyDescent="0.2">
      <c r="E55" s="57"/>
      <c r="F55" s="44"/>
      <c r="G55" s="44"/>
    </row>
    <row r="56" spans="2:7" ht="12.75" hidden="1" customHeight="1" x14ac:dyDescent="0.2">
      <c r="B56" s="57"/>
      <c r="C56" s="57"/>
      <c r="D56" s="57"/>
      <c r="E56" s="57"/>
      <c r="F56" s="44"/>
      <c r="G56" s="44"/>
    </row>
    <row r="57" spans="2:7" ht="12.75" hidden="1" customHeight="1" x14ac:dyDescent="0.2">
      <c r="B57" s="57"/>
      <c r="C57" s="57"/>
      <c r="D57" s="57"/>
      <c r="E57" s="57"/>
      <c r="F57" s="44"/>
      <c r="G57" s="44"/>
    </row>
    <row r="58" spans="2:7" ht="12.75" hidden="1" customHeight="1" x14ac:dyDescent="0.2">
      <c r="B58" s="57"/>
      <c r="C58" s="57"/>
      <c r="D58" s="57"/>
      <c r="E58" s="57"/>
      <c r="F58" s="44"/>
      <c r="G58" s="57"/>
    </row>
    <row r="59" spans="2:7" ht="12.75" hidden="1" customHeight="1" x14ac:dyDescent="0.2">
      <c r="B59" s="57"/>
      <c r="C59" s="57"/>
      <c r="D59" s="57"/>
      <c r="E59" s="57"/>
      <c r="F59" s="44"/>
      <c r="G59" s="44"/>
    </row>
    <row r="60" spans="2:7" ht="12.75" hidden="1" customHeight="1" x14ac:dyDescent="0.2">
      <c r="B60" s="57"/>
      <c r="C60" s="57"/>
      <c r="D60" s="57"/>
      <c r="E60" s="57"/>
      <c r="F60" s="57"/>
      <c r="G60" s="44"/>
    </row>
    <row r="61" spans="2:7" ht="12.75" hidden="1" customHeight="1" x14ac:dyDescent="0.2">
      <c r="B61" s="57"/>
      <c r="C61" s="57"/>
      <c r="D61" s="57"/>
      <c r="E61" s="57"/>
      <c r="F61" s="44"/>
      <c r="G61" s="44"/>
    </row>
    <row r="62" spans="2:7" ht="12.75" hidden="1" customHeight="1" x14ac:dyDescent="0.2">
      <c r="B62" s="57"/>
      <c r="C62" s="57"/>
      <c r="D62" s="57"/>
      <c r="E62" s="57"/>
      <c r="F62" s="44"/>
      <c r="G62" s="44"/>
    </row>
    <row r="63" spans="2:7" ht="12.75" hidden="1" customHeight="1" x14ac:dyDescent="0.2">
      <c r="B63" s="57"/>
      <c r="C63" s="57"/>
      <c r="D63" s="57"/>
      <c r="E63" s="57"/>
      <c r="F63" s="44"/>
      <c r="G63" s="44"/>
    </row>
    <row r="64" spans="2:7" ht="12.75" hidden="1" customHeight="1" x14ac:dyDescent="0.2">
      <c r="B64" s="57"/>
      <c r="C64" s="57"/>
      <c r="D64" s="57"/>
      <c r="E64" s="57"/>
      <c r="F64" s="44"/>
      <c r="G64" s="44"/>
    </row>
    <row r="65" spans="2:7" ht="12.75" hidden="1" customHeight="1" x14ac:dyDescent="0.2">
      <c r="B65" s="57"/>
      <c r="C65" s="57"/>
      <c r="D65" s="57"/>
      <c r="E65" s="57"/>
      <c r="F65" s="44"/>
      <c r="G65" s="44"/>
    </row>
    <row r="66" spans="2:7" ht="12.75" hidden="1" customHeight="1" x14ac:dyDescent="0.2">
      <c r="B66" s="57"/>
      <c r="C66" s="57"/>
      <c r="D66" s="57"/>
      <c r="E66" s="57"/>
      <c r="F66" s="44"/>
      <c r="G66" s="44"/>
    </row>
    <row r="67" spans="2:7" ht="12.75" hidden="1" customHeight="1" x14ac:dyDescent="0.2">
      <c r="B67" s="57"/>
      <c r="C67" s="57"/>
      <c r="D67" s="57"/>
      <c r="E67" s="57"/>
      <c r="F67" s="44"/>
      <c r="G67" s="44"/>
    </row>
    <row r="68" spans="2:7" ht="12.75" hidden="1" customHeight="1" x14ac:dyDescent="0.2">
      <c r="B68" s="57"/>
      <c r="C68" s="57"/>
      <c r="D68" s="57"/>
      <c r="E68" s="57"/>
      <c r="F68" s="44"/>
      <c r="G68" s="44"/>
    </row>
    <row r="69" spans="2:7" ht="12.75" hidden="1" customHeight="1" x14ac:dyDescent="0.2">
      <c r="B69" s="57"/>
      <c r="C69" s="57"/>
      <c r="D69" s="57"/>
      <c r="E69" s="57"/>
      <c r="F69" s="44"/>
      <c r="G69" s="57"/>
    </row>
    <row r="70" spans="2:7" ht="12.75" hidden="1" customHeight="1" x14ac:dyDescent="0.2">
      <c r="B70" s="57"/>
      <c r="C70" s="57"/>
      <c r="D70" s="57"/>
      <c r="E70" s="57"/>
      <c r="F70" s="44"/>
      <c r="G70" s="44"/>
    </row>
    <row r="71" spans="2:7" ht="12.75" hidden="1" customHeight="1" x14ac:dyDescent="0.2">
      <c r="B71" s="57"/>
      <c r="C71" s="57"/>
      <c r="D71" s="57"/>
      <c r="E71" s="57"/>
      <c r="F71" s="57"/>
      <c r="G71" s="44"/>
    </row>
    <row r="72" spans="2:7" ht="12.75" hidden="1" customHeight="1" x14ac:dyDescent="0.2">
      <c r="B72" s="57"/>
      <c r="C72" s="57"/>
      <c r="D72" s="57"/>
      <c r="E72" s="57"/>
      <c r="F72" s="44"/>
      <c r="G72" s="44"/>
    </row>
    <row r="73" spans="2:7" ht="12.75" hidden="1" customHeight="1" x14ac:dyDescent="0.2">
      <c r="B73" s="57"/>
      <c r="C73" s="57"/>
      <c r="D73" s="57"/>
      <c r="E73" s="57"/>
      <c r="F73" s="44"/>
      <c r="G73" s="44"/>
    </row>
    <row r="74" spans="2:7" ht="12.75" hidden="1" customHeight="1" x14ac:dyDescent="0.2">
      <c r="B74" s="57"/>
      <c r="C74" s="57"/>
      <c r="D74" s="57"/>
      <c r="E74" s="57"/>
      <c r="F74" s="44"/>
      <c r="G74" s="44"/>
    </row>
    <row r="75" spans="2:7" ht="12.75" hidden="1" customHeight="1" x14ac:dyDescent="0.2">
      <c r="B75" s="57"/>
      <c r="C75" s="57"/>
      <c r="D75" s="57"/>
      <c r="E75" s="57"/>
      <c r="F75" s="44"/>
      <c r="G75" s="44"/>
    </row>
    <row r="76" spans="2:7" ht="12.75" hidden="1" customHeight="1" x14ac:dyDescent="0.2">
      <c r="B76" s="57"/>
      <c r="C76" s="57"/>
      <c r="D76" s="57"/>
      <c r="E76" s="57"/>
      <c r="F76" s="44"/>
      <c r="G76" s="44"/>
    </row>
    <row r="77" spans="2:7" ht="12.75" hidden="1" customHeight="1" x14ac:dyDescent="0.2">
      <c r="B77" s="57"/>
      <c r="C77" s="57"/>
      <c r="D77" s="57"/>
      <c r="E77" s="57"/>
      <c r="F77" s="44"/>
      <c r="G77" s="44"/>
    </row>
    <row r="78" spans="2:7" ht="12.75" hidden="1" customHeight="1" x14ac:dyDescent="0.2">
      <c r="B78" s="57"/>
      <c r="C78" s="57"/>
      <c r="D78" s="57"/>
      <c r="F78" s="44"/>
    </row>
    <row r="79" spans="2:7" ht="12.75" hidden="1" customHeight="1" x14ac:dyDescent="0.2">
      <c r="F79" s="44"/>
    </row>
    <row r="80" spans="2:7" ht="12.75" hidden="1" customHeight="1" x14ac:dyDescent="0.2"/>
    <row r="81" x14ac:dyDescent="0.2"/>
  </sheetData>
  <mergeCells count="11">
    <mergeCell ref="B2:L2"/>
    <mergeCell ref="B32:D32"/>
    <mergeCell ref="B15:D15"/>
    <mergeCell ref="B9:D9"/>
    <mergeCell ref="G37:L37"/>
    <mergeCell ref="B4:L4"/>
    <mergeCell ref="G9:H9"/>
    <mergeCell ref="B17:D17"/>
    <mergeCell ref="B22:D22"/>
    <mergeCell ref="B27:D27"/>
    <mergeCell ref="B6:L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Z400"/>
  <sheetViews>
    <sheetView topLeftCell="B1" zoomScale="85" zoomScaleNormal="85" workbookViewId="0">
      <selection activeCell="B1" sqref="B1"/>
    </sheetView>
  </sheetViews>
  <sheetFormatPr defaultColWidth="0" defaultRowHeight="12.75" zeroHeight="1" x14ac:dyDescent="0.2"/>
  <cols>
    <col min="1" max="2" width="3.125" style="3" customWidth="1"/>
    <col min="3" max="3" width="23.75" customWidth="1"/>
    <col min="4" max="4" width="2.875" customWidth="1"/>
    <col min="5" max="5" width="3.125" bestFit="1" customWidth="1"/>
    <col min="6" max="6" width="14.125" bestFit="1" customWidth="1"/>
    <col min="7" max="7" width="16.75" customWidth="1"/>
    <col min="8" max="8" width="18.625" customWidth="1"/>
    <col min="9" max="9" width="17.5" bestFit="1" customWidth="1"/>
    <col min="10" max="10" width="13.125" bestFit="1" customWidth="1"/>
    <col min="11" max="11" width="17.75" style="3" hidden="1" customWidth="1"/>
    <col min="12" max="12" width="13.75" bestFit="1" customWidth="1"/>
    <col min="13" max="13" width="11" hidden="1" customWidth="1"/>
    <col min="14" max="14" width="3.125" customWidth="1"/>
    <col min="15" max="15" width="3" customWidth="1"/>
    <col min="16" max="16" width="12.75" hidden="1" customWidth="1"/>
    <col min="17" max="17" width="12.25" hidden="1" customWidth="1"/>
    <col min="18" max="18" width="12.5" hidden="1" customWidth="1"/>
    <col min="19" max="19" width="12.25" hidden="1" customWidth="1"/>
    <col min="20" max="26" width="0" hidden="1" customWidth="1"/>
    <col min="27" max="16384" width="9" hidden="1"/>
  </cols>
  <sheetData>
    <row r="1" spans="1:15" x14ac:dyDescent="0.2">
      <c r="A1" s="84"/>
      <c r="B1" s="84"/>
      <c r="C1" s="84"/>
      <c r="D1" s="84"/>
      <c r="E1" s="84"/>
      <c r="F1" s="84"/>
      <c r="G1" s="84"/>
      <c r="H1" s="84"/>
      <c r="I1" s="84"/>
      <c r="J1" s="84"/>
      <c r="K1" s="84"/>
      <c r="L1" s="84"/>
      <c r="M1" s="84"/>
      <c r="N1" s="84"/>
      <c r="O1" s="84"/>
    </row>
    <row r="2" spans="1:15" s="132" customFormat="1" ht="18" x14ac:dyDescent="0.25">
      <c r="A2" s="84"/>
      <c r="B2" s="162" t="s">
        <v>307</v>
      </c>
      <c r="C2" s="162"/>
      <c r="D2" s="162"/>
      <c r="E2" s="162"/>
      <c r="F2" s="162"/>
      <c r="G2" s="162"/>
      <c r="H2" s="162"/>
      <c r="I2" s="162"/>
      <c r="J2" s="162"/>
      <c r="K2" s="162"/>
      <c r="L2" s="162"/>
      <c r="M2" s="162"/>
      <c r="N2" s="162"/>
      <c r="O2" s="84"/>
    </row>
    <row r="3" spans="1:15" s="132" customFormat="1" x14ac:dyDescent="0.2">
      <c r="A3" s="84"/>
      <c r="O3" s="84"/>
    </row>
    <row r="4" spans="1:15" x14ac:dyDescent="0.2">
      <c r="A4" s="84"/>
      <c r="L4" s="3"/>
      <c r="O4" s="84"/>
    </row>
    <row r="5" spans="1:15" x14ac:dyDescent="0.2">
      <c r="A5" s="84"/>
      <c r="C5" s="76" t="s">
        <v>260</v>
      </c>
      <c r="D5" s="76"/>
      <c r="E5" s="76"/>
      <c r="F5" s="76"/>
      <c r="G5" s="76"/>
      <c r="H5" s="76"/>
      <c r="I5" s="76"/>
      <c r="J5" s="76"/>
      <c r="K5" s="86"/>
      <c r="L5" s="86"/>
      <c r="M5" s="130">
        <f ca="1">TODAY()</f>
        <v>43006</v>
      </c>
      <c r="O5" s="84"/>
    </row>
    <row r="6" spans="1:15" x14ac:dyDescent="0.2">
      <c r="A6" s="84"/>
      <c r="L6" s="3"/>
      <c r="O6" s="84"/>
    </row>
    <row r="7" spans="1:15" x14ac:dyDescent="0.2">
      <c r="A7" s="84"/>
      <c r="L7" s="3"/>
      <c r="O7" s="84"/>
    </row>
    <row r="8" spans="1:15" x14ac:dyDescent="0.2">
      <c r="A8" s="84"/>
      <c r="C8" s="77" t="s">
        <v>261</v>
      </c>
      <c r="D8" t="str">
        <f>Compound_Name</f>
        <v>Tolyfluanid</v>
      </c>
      <c r="L8" s="3"/>
      <c r="O8" s="84"/>
    </row>
    <row r="9" spans="1:15" x14ac:dyDescent="0.2">
      <c r="A9" s="84"/>
      <c r="C9" s="77" t="s">
        <v>262</v>
      </c>
      <c r="D9" t="str">
        <f>Version</f>
        <v>Version Final 1.0</v>
      </c>
      <c r="L9" s="3"/>
      <c r="O9" s="84"/>
    </row>
    <row r="10" spans="1:15" x14ac:dyDescent="0.2">
      <c r="A10" s="84"/>
      <c r="L10" s="3"/>
      <c r="O10" s="84"/>
    </row>
    <row r="11" spans="1:15" x14ac:dyDescent="0.2">
      <c r="A11" s="84"/>
      <c r="C11" s="163" t="s">
        <v>122</v>
      </c>
      <c r="D11" s="163"/>
      <c r="E11" s="163"/>
      <c r="F11" s="163"/>
      <c r="G11" s="163"/>
      <c r="L11" s="3"/>
      <c r="O11" s="84"/>
    </row>
    <row r="12" spans="1:15" s="82" customFormat="1" x14ac:dyDescent="0.2">
      <c r="A12" s="84"/>
      <c r="B12" s="3"/>
      <c r="C12" s="78"/>
      <c r="K12" s="3"/>
      <c r="L12" s="3"/>
      <c r="O12" s="84"/>
    </row>
    <row r="13" spans="1:15" x14ac:dyDescent="0.2">
      <c r="A13" s="84"/>
      <c r="C13" s="164" t="s">
        <v>283</v>
      </c>
      <c r="D13" s="164"/>
      <c r="E13" s="164"/>
      <c r="F13" s="164"/>
      <c r="G13" s="164"/>
      <c r="L13" s="3"/>
      <c r="O13" s="84"/>
    </row>
    <row r="14" spans="1:15" s="82" customFormat="1" x14ac:dyDescent="0.2">
      <c r="A14" s="84"/>
      <c r="B14" s="3"/>
      <c r="C14" s="82" t="s">
        <v>176</v>
      </c>
      <c r="F14" s="82">
        <f>Application_Factor</f>
        <v>0</v>
      </c>
      <c r="K14" s="3"/>
      <c r="L14" s="3"/>
      <c r="O14" s="84"/>
    </row>
    <row r="15" spans="1:15" s="82" customFormat="1" x14ac:dyDescent="0.2">
      <c r="A15" s="84"/>
      <c r="B15" s="3"/>
      <c r="C15" s="82" t="s">
        <v>282</v>
      </c>
      <c r="F15" s="82" t="e">
        <f>Leaching_Product</f>
        <v>#DIV/0!</v>
      </c>
      <c r="K15" s="3"/>
      <c r="L15" s="3"/>
      <c r="O15" s="84"/>
    </row>
    <row r="16" spans="1:15" s="132" customFormat="1" x14ac:dyDescent="0.2">
      <c r="A16" s="84"/>
      <c r="B16" s="3"/>
      <c r="K16" s="3"/>
      <c r="L16" s="3"/>
      <c r="O16" s="84"/>
    </row>
    <row r="17" spans="1:17" s="132" customFormat="1" x14ac:dyDescent="0.2">
      <c r="A17" s="84"/>
      <c r="B17" s="3"/>
      <c r="C17" s="77" t="s">
        <v>309</v>
      </c>
      <c r="K17" s="3"/>
      <c r="L17" s="3"/>
      <c r="O17" s="84"/>
    </row>
    <row r="18" spans="1:17" s="132" customFormat="1" x14ac:dyDescent="0.2">
      <c r="A18" s="84"/>
      <c r="B18" s="3"/>
      <c r="C18" s="137" t="s">
        <v>176</v>
      </c>
      <c r="F18" s="132">
        <f>Application_Conversion_Factor</f>
        <v>0</v>
      </c>
      <c r="K18" s="3"/>
      <c r="L18" s="3"/>
      <c r="O18" s="105"/>
      <c r="P18" s="92"/>
      <c r="Q18" s="92"/>
    </row>
    <row r="19" spans="1:17" x14ac:dyDescent="0.2">
      <c r="A19" s="84"/>
      <c r="C19" s="137" t="s">
        <v>282</v>
      </c>
      <c r="F19" t="e">
        <f>Leaching_Conversion_Factor</f>
        <v>#DIV/0!</v>
      </c>
      <c r="L19" s="3"/>
      <c r="O19" s="105"/>
      <c r="P19" s="92"/>
      <c r="Q19" s="92"/>
    </row>
    <row r="20" spans="1:17" s="82" customFormat="1" x14ac:dyDescent="0.2">
      <c r="A20" s="84"/>
      <c r="B20" s="3"/>
      <c r="K20" s="3"/>
      <c r="L20" s="3"/>
      <c r="O20" s="84"/>
    </row>
    <row r="21" spans="1:17" s="82" customFormat="1" x14ac:dyDescent="0.2">
      <c r="A21" s="84"/>
      <c r="B21" s="3"/>
      <c r="C21" s="164" t="s">
        <v>168</v>
      </c>
      <c r="D21" s="164"/>
      <c r="E21" s="164"/>
      <c r="F21" s="164"/>
      <c r="G21" s="164"/>
      <c r="K21" s="3"/>
      <c r="L21" s="3"/>
      <c r="O21" s="84"/>
    </row>
    <row r="22" spans="1:17" s="82" customFormat="1" x14ac:dyDescent="0.2">
      <c r="A22" s="84"/>
      <c r="B22" s="3"/>
      <c r="C22" s="165" t="s">
        <v>246</v>
      </c>
      <c r="D22" s="165"/>
      <c r="E22" s="165"/>
      <c r="F22" s="165"/>
      <c r="G22">
        <f>PNEC_Aquatic_Inside</f>
        <v>2.6499999999999999E-2</v>
      </c>
      <c r="K22" s="3"/>
      <c r="L22" s="3"/>
      <c r="O22" s="84"/>
    </row>
    <row r="23" spans="1:17" s="82" customFormat="1" x14ac:dyDescent="0.2">
      <c r="A23" s="84"/>
      <c r="B23" s="3"/>
      <c r="C23" s="165" t="s">
        <v>247</v>
      </c>
      <c r="D23" s="165"/>
      <c r="E23" s="165"/>
      <c r="F23" s="165"/>
      <c r="G23" t="str">
        <f>PNEC_Sediment_Inside</f>
        <v>No Risk Assessment required</v>
      </c>
      <c r="K23" s="3"/>
      <c r="L23" s="3"/>
      <c r="O23" s="84"/>
    </row>
    <row r="24" spans="1:17" s="82" customFormat="1" x14ac:dyDescent="0.2">
      <c r="A24" s="84"/>
      <c r="B24" s="3"/>
      <c r="C24" s="165" t="s">
        <v>248</v>
      </c>
      <c r="D24" s="165"/>
      <c r="E24" s="165"/>
      <c r="F24" s="165"/>
      <c r="G24">
        <f>PNEC_Aquatic_Surrounding</f>
        <v>2.6499999999999999E-2</v>
      </c>
      <c r="K24" s="3"/>
      <c r="L24" s="3"/>
      <c r="O24" s="84"/>
    </row>
    <row r="25" spans="1:17" x14ac:dyDescent="0.2">
      <c r="A25" s="84"/>
      <c r="C25" s="165" t="s">
        <v>271</v>
      </c>
      <c r="D25" s="165"/>
      <c r="E25" s="165"/>
      <c r="F25" s="165"/>
      <c r="G25" t="str">
        <f>PNEC_Sediment_Surrounding</f>
        <v>No risk assessment required</v>
      </c>
      <c r="L25" s="3"/>
      <c r="O25" s="84"/>
    </row>
    <row r="26" spans="1:17" x14ac:dyDescent="0.2">
      <c r="A26" s="84"/>
      <c r="L26" s="3"/>
      <c r="O26" s="84"/>
    </row>
    <row r="27" spans="1:17" x14ac:dyDescent="0.2">
      <c r="A27" s="84"/>
      <c r="C27" s="164" t="s">
        <v>164</v>
      </c>
      <c r="D27" s="164"/>
      <c r="E27" s="164"/>
      <c r="F27" s="164"/>
      <c r="G27" s="164"/>
      <c r="L27" s="3"/>
      <c r="O27" s="84"/>
    </row>
    <row r="28" spans="1:17" ht="25.5" x14ac:dyDescent="0.2">
      <c r="A28" s="84"/>
      <c r="F28" s="104" t="s">
        <v>280</v>
      </c>
      <c r="G28" s="104" t="s">
        <v>281</v>
      </c>
      <c r="L28" s="3"/>
      <c r="O28" s="84"/>
    </row>
    <row r="29" spans="1:17" x14ac:dyDescent="0.2">
      <c r="A29" s="84"/>
      <c r="C29" t="s">
        <v>275</v>
      </c>
      <c r="F29">
        <f>Background_SW_Atlantic</f>
        <v>0</v>
      </c>
      <c r="G29">
        <f>Background_Sed_Atlantic</f>
        <v>0</v>
      </c>
      <c r="L29" s="3"/>
      <c r="O29" s="84"/>
    </row>
    <row r="30" spans="1:17" x14ac:dyDescent="0.2">
      <c r="A30" s="84"/>
      <c r="C30" t="s">
        <v>276</v>
      </c>
      <c r="F30">
        <f>Background_SW_Med</f>
        <v>0</v>
      </c>
      <c r="G30">
        <f>Background_Sed_Med</f>
        <v>0</v>
      </c>
      <c r="L30" s="3"/>
      <c r="O30" s="105"/>
      <c r="P30" s="92"/>
      <c r="Q30" s="92"/>
    </row>
    <row r="31" spans="1:17" x14ac:dyDescent="0.2">
      <c r="A31" s="84"/>
      <c r="C31" t="s">
        <v>277</v>
      </c>
      <c r="F31">
        <f>Background_SW_Baltic</f>
        <v>0</v>
      </c>
      <c r="G31">
        <f>Background_Sed_Baltic</f>
        <v>0</v>
      </c>
      <c r="L31" s="3"/>
      <c r="O31" s="105"/>
      <c r="P31" s="92"/>
      <c r="Q31" s="92"/>
    </row>
    <row r="32" spans="1:17" x14ac:dyDescent="0.2">
      <c r="A32" s="84"/>
      <c r="C32" t="s">
        <v>278</v>
      </c>
      <c r="F32">
        <f>Background_SW_Baltic_Transition</f>
        <v>0</v>
      </c>
      <c r="G32">
        <f>Background_Sed_Baltic_Transition</f>
        <v>0</v>
      </c>
      <c r="L32" s="3"/>
      <c r="O32" s="105"/>
      <c r="P32" s="92"/>
      <c r="Q32" s="92"/>
    </row>
    <row r="33" spans="1:23" s="131" customFormat="1" x14ac:dyDescent="0.2">
      <c r="A33" s="84"/>
      <c r="B33" s="3"/>
      <c r="C33" s="131" t="s">
        <v>306</v>
      </c>
      <c r="F33" s="131">
        <f>Background_SW_OECD</f>
        <v>0</v>
      </c>
      <c r="G33" s="131">
        <f>Background_Sed_OECD</f>
        <v>0</v>
      </c>
      <c r="K33" s="3"/>
      <c r="L33" s="3"/>
      <c r="O33" s="105"/>
      <c r="P33" s="92"/>
      <c r="Q33" s="92"/>
    </row>
    <row r="34" spans="1:23" s="132" customFormat="1" x14ac:dyDescent="0.2">
      <c r="A34" s="84"/>
      <c r="B34" s="3"/>
      <c r="K34" s="3"/>
      <c r="L34" s="3"/>
      <c r="O34" s="105"/>
      <c r="P34" s="92"/>
      <c r="Q34" s="92"/>
    </row>
    <row r="35" spans="1:23" x14ac:dyDescent="0.2">
      <c r="A35" s="84"/>
      <c r="C35" s="78" t="s">
        <v>273</v>
      </c>
      <c r="L35" s="3"/>
      <c r="O35" s="105"/>
      <c r="P35" s="92"/>
      <c r="Q35" s="92"/>
    </row>
    <row r="36" spans="1:23" x14ac:dyDescent="0.2">
      <c r="A36" s="84"/>
      <c r="O36" s="105"/>
      <c r="P36" s="92"/>
      <c r="Q36" s="92"/>
    </row>
    <row r="37" spans="1:23" ht="63.75" x14ac:dyDescent="0.2">
      <c r="A37" s="84"/>
      <c r="C37" s="151" t="s">
        <v>275</v>
      </c>
      <c r="D37" s="152"/>
      <c r="E37" s="153"/>
      <c r="F37" s="136" t="s">
        <v>245</v>
      </c>
      <c r="G37" s="136" t="s">
        <v>316</v>
      </c>
      <c r="H37" s="136" t="s">
        <v>317</v>
      </c>
      <c r="I37" s="136" t="s">
        <v>318</v>
      </c>
      <c r="J37" s="136" t="s">
        <v>170</v>
      </c>
      <c r="K37" s="136" t="s">
        <v>319</v>
      </c>
      <c r="L37" s="136" t="s">
        <v>320</v>
      </c>
      <c r="M37" s="136" t="s">
        <v>321</v>
      </c>
      <c r="N37" s="95"/>
      <c r="O37" s="106"/>
      <c r="P37" s="95"/>
      <c r="Q37" s="92"/>
      <c r="S37" s="92"/>
      <c r="T37" s="80"/>
      <c r="U37" s="80"/>
      <c r="V37" s="80"/>
      <c r="W37" s="80"/>
    </row>
    <row r="38" spans="1:23" x14ac:dyDescent="0.2">
      <c r="A38" s="84"/>
      <c r="C38" s="151" t="s">
        <v>272</v>
      </c>
      <c r="D38" s="152"/>
      <c r="E38" s="153"/>
      <c r="F38" s="103" t="e">
        <f>Output_Atlantic!F61</f>
        <v>#DIV/0!</v>
      </c>
      <c r="G38" s="103" t="e">
        <f>Output_Atlantic!G61</f>
        <v>#DIV/0!</v>
      </c>
      <c r="H38" s="103" t="e">
        <f>Output_Atlantic!H61</f>
        <v>#DIV/0!</v>
      </c>
      <c r="I38" s="103" t="e">
        <f>Output_Atlantic!I61</f>
        <v>#DIV/0!</v>
      </c>
      <c r="J38" s="103" t="e">
        <f>Output_Atlantic!J61</f>
        <v>#DIV/0!</v>
      </c>
      <c r="K38" s="103" t="e">
        <f>Output_Atlantic!K61</f>
        <v>#DIV/0!</v>
      </c>
      <c r="L38" s="103" t="e">
        <f>Output_Atlantic!L61</f>
        <v>#DIV/0!</v>
      </c>
      <c r="M38" s="103" t="e">
        <f>Output_Atlantic!M61</f>
        <v>#DIV/0!</v>
      </c>
      <c r="N38" s="92"/>
      <c r="O38" s="105"/>
      <c r="P38" s="92"/>
      <c r="Q38" s="92"/>
      <c r="R38" s="92"/>
      <c r="S38" s="92"/>
    </row>
    <row r="39" spans="1:23" ht="12.75" customHeight="1" x14ac:dyDescent="0.2">
      <c r="A39" s="84"/>
      <c r="C39" s="151" t="s">
        <v>120</v>
      </c>
      <c r="D39" s="152"/>
      <c r="E39" s="153"/>
      <c r="F39" s="103" t="e">
        <f>Output_Atlantic!F62</f>
        <v>#DIV/0!</v>
      </c>
      <c r="G39" s="103" t="e">
        <f>Output_Atlantic!G62</f>
        <v>#DIV/0!</v>
      </c>
      <c r="H39" s="103" t="e">
        <f>Output_Atlantic!H62</f>
        <v>#DIV/0!</v>
      </c>
      <c r="I39" s="103" t="e">
        <f>Output_Atlantic!I62</f>
        <v>#DIV/0!</v>
      </c>
      <c r="J39" s="103" t="e">
        <f>Output_Atlantic!J62</f>
        <v>#DIV/0!</v>
      </c>
      <c r="K39" s="103" t="e">
        <f>Output_Atlantic!K62</f>
        <v>#DIV/0!</v>
      </c>
      <c r="L39" s="103" t="e">
        <f>Output_Atlantic!L62</f>
        <v>#DIV/0!</v>
      </c>
      <c r="M39" s="103" t="e">
        <f>Output_Atlantic!M62</f>
        <v>#DIV/0!</v>
      </c>
      <c r="O39" s="84"/>
    </row>
    <row r="40" spans="1:23" x14ac:dyDescent="0.2">
      <c r="A40" s="84"/>
      <c r="C40" s="151" t="s">
        <v>121</v>
      </c>
      <c r="D40" s="152"/>
      <c r="E40" s="153"/>
      <c r="F40" s="103" t="e">
        <f>Output_Atlantic!F63</f>
        <v>#DIV/0!</v>
      </c>
      <c r="G40" s="103" t="e">
        <f>Output_Atlantic!G63</f>
        <v>#DIV/0!</v>
      </c>
      <c r="H40" s="103" t="e">
        <f>Output_Atlantic!H63</f>
        <v>#DIV/0!</v>
      </c>
      <c r="I40" s="103" t="e">
        <f>Output_Atlantic!I63</f>
        <v>#DIV/0!</v>
      </c>
      <c r="J40" s="103" t="e">
        <f>Output_Atlantic!J63</f>
        <v>#DIV/0!</v>
      </c>
      <c r="K40" s="103" t="e">
        <f>Output_Atlantic!K63</f>
        <v>#DIV/0!</v>
      </c>
      <c r="L40" s="103" t="e">
        <f>Output_Atlantic!L63</f>
        <v>#DIV/0!</v>
      </c>
      <c r="M40" s="103" t="e">
        <f>Output_Atlantic!M63</f>
        <v>#DIV/0!</v>
      </c>
      <c r="O40" s="84"/>
    </row>
    <row r="41" spans="1:23" x14ac:dyDescent="0.2">
      <c r="A41" s="84"/>
      <c r="C41" s="92"/>
      <c r="D41" s="92"/>
      <c r="E41" s="92"/>
      <c r="F41" s="92"/>
      <c r="G41" s="92"/>
      <c r="H41" s="92"/>
      <c r="I41" s="92"/>
      <c r="O41" s="84"/>
    </row>
    <row r="42" spans="1:23" x14ac:dyDescent="0.2">
      <c r="A42" s="84"/>
      <c r="C42" s="92"/>
      <c r="D42" s="92"/>
      <c r="E42" s="92"/>
      <c r="F42" s="92"/>
      <c r="G42" s="92"/>
      <c r="H42" s="92"/>
      <c r="I42" s="92"/>
      <c r="O42" s="84"/>
    </row>
    <row r="43" spans="1:23" ht="63.75" x14ac:dyDescent="0.2">
      <c r="A43" s="84"/>
      <c r="C43" s="151" t="s">
        <v>276</v>
      </c>
      <c r="D43" s="152"/>
      <c r="E43" s="153"/>
      <c r="F43" s="136" t="s">
        <v>245</v>
      </c>
      <c r="G43" s="136" t="s">
        <v>316</v>
      </c>
      <c r="H43" s="136" t="s">
        <v>317</v>
      </c>
      <c r="I43" s="136" t="s">
        <v>318</v>
      </c>
      <c r="J43" s="136" t="s">
        <v>170</v>
      </c>
      <c r="K43" s="136" t="s">
        <v>319</v>
      </c>
      <c r="L43" s="136" t="s">
        <v>320</v>
      </c>
      <c r="M43" s="136" t="s">
        <v>321</v>
      </c>
      <c r="O43" s="84"/>
    </row>
    <row r="44" spans="1:23" x14ac:dyDescent="0.2">
      <c r="A44" s="84"/>
      <c r="C44" s="151" t="s">
        <v>272</v>
      </c>
      <c r="D44" s="152"/>
      <c r="E44" s="153"/>
      <c r="F44" s="103" t="e">
        <f>Output_Med!F60</f>
        <v>#DIV/0!</v>
      </c>
      <c r="G44" s="103" t="e">
        <f>Output_Med!G60</f>
        <v>#DIV/0!</v>
      </c>
      <c r="H44" s="103" t="e">
        <f>Output_Med!H60</f>
        <v>#DIV/0!</v>
      </c>
      <c r="I44" s="103" t="e">
        <f>Output_Med!I60</f>
        <v>#DIV/0!</v>
      </c>
      <c r="J44" s="103" t="e">
        <f>Output_Med!J60</f>
        <v>#DIV/0!</v>
      </c>
      <c r="K44" s="103" t="e">
        <f>Output_Med!K60</f>
        <v>#DIV/0!</v>
      </c>
      <c r="L44" s="103" t="e">
        <f>Output_Med!L60</f>
        <v>#DIV/0!</v>
      </c>
      <c r="M44" s="103" t="e">
        <f>Output_Med!M60</f>
        <v>#DIV/0!</v>
      </c>
      <c r="O44" s="84"/>
    </row>
    <row r="45" spans="1:23" x14ac:dyDescent="0.2">
      <c r="A45" s="84"/>
      <c r="C45" s="151" t="s">
        <v>120</v>
      </c>
      <c r="D45" s="152"/>
      <c r="E45" s="153"/>
      <c r="F45" s="103" t="e">
        <f>Output_Med!F61</f>
        <v>#DIV/0!</v>
      </c>
      <c r="G45" s="103" t="e">
        <f>Output_Med!G61</f>
        <v>#DIV/0!</v>
      </c>
      <c r="H45" s="103" t="e">
        <f>Output_Med!H61</f>
        <v>#DIV/0!</v>
      </c>
      <c r="I45" s="103" t="e">
        <f>Output_Med!I61</f>
        <v>#DIV/0!</v>
      </c>
      <c r="J45" s="103" t="e">
        <f>Output_Med!J61</f>
        <v>#DIV/0!</v>
      </c>
      <c r="K45" s="103" t="e">
        <f>Output_Med!K61</f>
        <v>#DIV/0!</v>
      </c>
      <c r="L45" s="103" t="e">
        <f>Output_Med!L61</f>
        <v>#DIV/0!</v>
      </c>
      <c r="M45" s="103" t="e">
        <f>Output_Med!M61</f>
        <v>#DIV/0!</v>
      </c>
      <c r="O45" s="84"/>
    </row>
    <row r="46" spans="1:23" x14ac:dyDescent="0.2">
      <c r="A46" s="84"/>
      <c r="C46" s="151" t="s">
        <v>121</v>
      </c>
      <c r="D46" s="152"/>
      <c r="E46" s="153"/>
      <c r="F46" s="103" t="e">
        <f>Output_Med!F62</f>
        <v>#DIV/0!</v>
      </c>
      <c r="G46" s="103" t="e">
        <f>Output_Med!G62</f>
        <v>#DIV/0!</v>
      </c>
      <c r="H46" s="103" t="e">
        <f>Output_Med!H62</f>
        <v>#DIV/0!</v>
      </c>
      <c r="I46" s="103" t="e">
        <f>Output_Med!I62</f>
        <v>#DIV/0!</v>
      </c>
      <c r="J46" s="103" t="e">
        <f>Output_Med!J62</f>
        <v>#DIV/0!</v>
      </c>
      <c r="K46" s="103" t="e">
        <f>Output_Med!K62</f>
        <v>#DIV/0!</v>
      </c>
      <c r="L46" s="103" t="e">
        <f>Output_Med!L62</f>
        <v>#DIV/0!</v>
      </c>
      <c r="M46" s="103" t="e">
        <f>Output_Med!M62</f>
        <v>#DIV/0!</v>
      </c>
      <c r="O46" s="84"/>
    </row>
    <row r="47" spans="1:23" x14ac:dyDescent="0.2">
      <c r="A47" s="84"/>
      <c r="C47" s="92"/>
      <c r="D47" s="92"/>
      <c r="E47" s="92"/>
      <c r="F47" s="92"/>
      <c r="G47" s="92"/>
      <c r="H47" s="92"/>
      <c r="I47" s="92"/>
      <c r="O47" s="84"/>
    </row>
    <row r="48" spans="1:23" x14ac:dyDescent="0.2">
      <c r="A48" s="84"/>
      <c r="C48" s="92"/>
      <c r="D48" s="92"/>
      <c r="E48" s="92"/>
      <c r="F48" s="92"/>
      <c r="G48" s="92"/>
      <c r="H48" s="92"/>
      <c r="I48" s="92"/>
      <c r="O48" s="84"/>
    </row>
    <row r="49" spans="1:26" ht="63.75" x14ac:dyDescent="0.2">
      <c r="A49" s="84"/>
      <c r="C49" s="151" t="s">
        <v>277</v>
      </c>
      <c r="D49" s="152"/>
      <c r="E49" s="153"/>
      <c r="F49" s="136" t="s">
        <v>245</v>
      </c>
      <c r="G49" s="136" t="s">
        <v>316</v>
      </c>
      <c r="H49" s="136" t="s">
        <v>317</v>
      </c>
      <c r="I49" s="136" t="s">
        <v>318</v>
      </c>
      <c r="J49" s="136" t="s">
        <v>170</v>
      </c>
      <c r="K49" s="136" t="s">
        <v>319</v>
      </c>
      <c r="L49" s="136" t="s">
        <v>320</v>
      </c>
      <c r="M49" s="136" t="s">
        <v>321</v>
      </c>
      <c r="O49" s="84"/>
    </row>
    <row r="50" spans="1:26" x14ac:dyDescent="0.2">
      <c r="A50" s="84"/>
      <c r="C50" s="151" t="s">
        <v>272</v>
      </c>
      <c r="D50" s="152"/>
      <c r="E50" s="153"/>
      <c r="F50" s="103" t="e">
        <f>Output_Baltic!F52</f>
        <v>#DIV/0!</v>
      </c>
      <c r="G50" s="103" t="e">
        <f>Output_Baltic!G52</f>
        <v>#DIV/0!</v>
      </c>
      <c r="H50" s="103" t="e">
        <f>Output_Baltic!H52</f>
        <v>#DIV/0!</v>
      </c>
      <c r="I50" s="103" t="e">
        <f>Output_Baltic!I52</f>
        <v>#DIV/0!</v>
      </c>
      <c r="J50" s="103" t="e">
        <f>Output_Baltic!J52</f>
        <v>#DIV/0!</v>
      </c>
      <c r="K50" s="103" t="e">
        <f>Output_Baltic!K52</f>
        <v>#DIV/0!</v>
      </c>
      <c r="L50" s="103" t="e">
        <f>Output_Baltic!L52</f>
        <v>#DIV/0!</v>
      </c>
      <c r="M50" s="103" t="e">
        <f>Output_Baltic!M52</f>
        <v>#DIV/0!</v>
      </c>
      <c r="O50" s="84"/>
    </row>
    <row r="51" spans="1:26" x14ac:dyDescent="0.2">
      <c r="A51" s="84"/>
      <c r="C51" s="151" t="s">
        <v>120</v>
      </c>
      <c r="D51" s="152"/>
      <c r="E51" s="153"/>
      <c r="F51" s="103" t="e">
        <f>Output_Baltic!F53</f>
        <v>#DIV/0!</v>
      </c>
      <c r="G51" s="103" t="e">
        <f>Output_Baltic!G53</f>
        <v>#DIV/0!</v>
      </c>
      <c r="H51" s="103" t="e">
        <f>Output_Baltic!H53</f>
        <v>#DIV/0!</v>
      </c>
      <c r="I51" s="103" t="e">
        <f>Output_Baltic!I53</f>
        <v>#DIV/0!</v>
      </c>
      <c r="J51" s="103" t="e">
        <f>Output_Baltic!J53</f>
        <v>#DIV/0!</v>
      </c>
      <c r="K51" s="103" t="e">
        <f>Output_Baltic!K53</f>
        <v>#DIV/0!</v>
      </c>
      <c r="L51" s="103" t="e">
        <f>Output_Baltic!L53</f>
        <v>#DIV/0!</v>
      </c>
      <c r="M51" s="103" t="e">
        <f>Output_Baltic!M53</f>
        <v>#DIV/0!</v>
      </c>
      <c r="O51" s="84"/>
    </row>
    <row r="52" spans="1:26" x14ac:dyDescent="0.2">
      <c r="A52" s="84"/>
      <c r="C52" s="151" t="s">
        <v>121</v>
      </c>
      <c r="D52" s="152"/>
      <c r="E52" s="153"/>
      <c r="F52" s="103" t="e">
        <f>Output_Baltic!F54</f>
        <v>#DIV/0!</v>
      </c>
      <c r="G52" s="103" t="e">
        <f>Output_Baltic!G54</f>
        <v>#DIV/0!</v>
      </c>
      <c r="H52" s="103" t="e">
        <f>Output_Baltic!H54</f>
        <v>#DIV/0!</v>
      </c>
      <c r="I52" s="103" t="e">
        <f>Output_Baltic!I54</f>
        <v>#DIV/0!</v>
      </c>
      <c r="J52" s="103" t="e">
        <f>Output_Baltic!J54</f>
        <v>#DIV/0!</v>
      </c>
      <c r="K52" s="103" t="e">
        <f>Output_Baltic!K54</f>
        <v>#DIV/0!</v>
      </c>
      <c r="L52" s="103" t="e">
        <f>Output_Baltic!L54</f>
        <v>#DIV/0!</v>
      </c>
      <c r="M52" s="103" t="e">
        <f>Output_Baltic!M54</f>
        <v>#DIV/0!</v>
      </c>
      <c r="O52" s="84"/>
    </row>
    <row r="53" spans="1:26" x14ac:dyDescent="0.2">
      <c r="A53" s="84"/>
      <c r="C53" s="92"/>
      <c r="D53" s="92"/>
      <c r="E53" s="92"/>
      <c r="F53" s="92"/>
      <c r="G53" s="92"/>
      <c r="H53" s="92"/>
      <c r="I53" s="92"/>
      <c r="O53" s="84"/>
    </row>
    <row r="54" spans="1:26" x14ac:dyDescent="0.2">
      <c r="A54" s="84"/>
      <c r="C54" s="92"/>
      <c r="D54" s="92"/>
      <c r="E54" s="92"/>
      <c r="F54" s="92"/>
      <c r="G54" s="92"/>
      <c r="H54" s="92"/>
      <c r="I54" s="92"/>
      <c r="O54" s="84"/>
    </row>
    <row r="55" spans="1:26" ht="63.75" x14ac:dyDescent="0.2">
      <c r="A55" s="84"/>
      <c r="C55" s="151" t="s">
        <v>278</v>
      </c>
      <c r="D55" s="152"/>
      <c r="E55" s="153"/>
      <c r="F55" s="136" t="s">
        <v>245</v>
      </c>
      <c r="G55" s="136" t="s">
        <v>316</v>
      </c>
      <c r="H55" s="136" t="s">
        <v>317</v>
      </c>
      <c r="I55" s="136" t="s">
        <v>318</v>
      </c>
      <c r="J55" s="136" t="s">
        <v>170</v>
      </c>
      <c r="K55" s="136" t="s">
        <v>319</v>
      </c>
      <c r="L55" s="136" t="s">
        <v>320</v>
      </c>
      <c r="M55" s="136" t="s">
        <v>321</v>
      </c>
      <c r="O55" s="84"/>
    </row>
    <row r="56" spans="1:26" x14ac:dyDescent="0.2">
      <c r="A56" s="84"/>
      <c r="C56" s="151" t="s">
        <v>272</v>
      </c>
      <c r="D56" s="152"/>
      <c r="E56" s="153"/>
      <c r="F56" s="103" t="e">
        <f>Output_Baltic_Transition!F31</f>
        <v>#DIV/0!</v>
      </c>
      <c r="G56" s="103" t="e">
        <f>Output_Baltic_Transition!G31</f>
        <v>#DIV/0!</v>
      </c>
      <c r="H56" s="103" t="e">
        <f>Output_Baltic_Transition!H31</f>
        <v>#DIV/0!</v>
      </c>
      <c r="I56" s="103" t="e">
        <f>Output_Baltic_Transition!I31</f>
        <v>#DIV/0!</v>
      </c>
      <c r="J56" s="103" t="e">
        <f>Output_Baltic_Transition!J31</f>
        <v>#DIV/0!</v>
      </c>
      <c r="K56" s="103" t="e">
        <f>Output_Baltic_Transition!K31</f>
        <v>#DIV/0!</v>
      </c>
      <c r="L56" s="103" t="e">
        <f>Output_Baltic_Transition!L31</f>
        <v>#DIV/0!</v>
      </c>
      <c r="M56" s="103" t="e">
        <f>Output_Baltic_Transition!M31</f>
        <v>#DIV/0!</v>
      </c>
      <c r="O56" s="84"/>
    </row>
    <row r="57" spans="1:26" x14ac:dyDescent="0.2">
      <c r="A57" s="84"/>
      <c r="C57" s="151" t="s">
        <v>120</v>
      </c>
      <c r="D57" s="152"/>
      <c r="E57" s="153"/>
      <c r="F57" s="103" t="e">
        <f>Output_Baltic_Transition!F32</f>
        <v>#DIV/0!</v>
      </c>
      <c r="G57" s="103" t="e">
        <f>Output_Baltic_Transition!G32</f>
        <v>#DIV/0!</v>
      </c>
      <c r="H57" s="103" t="e">
        <f>Output_Baltic_Transition!H32</f>
        <v>#DIV/0!</v>
      </c>
      <c r="I57" s="103" t="e">
        <f>Output_Baltic_Transition!I32</f>
        <v>#DIV/0!</v>
      </c>
      <c r="J57" s="103" t="e">
        <f>Output_Baltic_Transition!J32</f>
        <v>#DIV/0!</v>
      </c>
      <c r="K57" s="103" t="e">
        <f>Output_Baltic_Transition!K32</f>
        <v>#DIV/0!</v>
      </c>
      <c r="L57" s="103" t="e">
        <f>Output_Baltic_Transition!L32</f>
        <v>#DIV/0!</v>
      </c>
      <c r="M57" s="103" t="e">
        <f>Output_Baltic_Transition!M32</f>
        <v>#DIV/0!</v>
      </c>
      <c r="O57" s="84"/>
    </row>
    <row r="58" spans="1:26" x14ac:dyDescent="0.2">
      <c r="A58" s="84"/>
      <c r="C58" s="151" t="s">
        <v>121</v>
      </c>
      <c r="D58" s="152"/>
      <c r="E58" s="153"/>
      <c r="F58" s="103" t="e">
        <f>Output_Baltic_Transition!F33</f>
        <v>#DIV/0!</v>
      </c>
      <c r="G58" s="103" t="e">
        <f>Output_Baltic_Transition!G33</f>
        <v>#DIV/0!</v>
      </c>
      <c r="H58" s="103" t="e">
        <f>Output_Baltic_Transition!H33</f>
        <v>#DIV/0!</v>
      </c>
      <c r="I58" s="103" t="e">
        <f>Output_Baltic_Transition!I33</f>
        <v>#DIV/0!</v>
      </c>
      <c r="J58" s="103" t="e">
        <f>Output_Baltic_Transition!J33</f>
        <v>#DIV/0!</v>
      </c>
      <c r="K58" s="103" t="e">
        <f>Output_Baltic_Transition!K33</f>
        <v>#DIV/0!</v>
      </c>
      <c r="L58" s="103" t="e">
        <f>Output_Baltic_Transition!L33</f>
        <v>#DIV/0!</v>
      </c>
      <c r="M58" s="103" t="e">
        <f>Output_Baltic_Transition!M33</f>
        <v>#DIV/0!</v>
      </c>
      <c r="O58" s="84"/>
    </row>
    <row r="59" spans="1:26" s="119" customFormat="1" x14ac:dyDescent="0.2">
      <c r="A59" s="84"/>
      <c r="B59" s="3"/>
      <c r="C59" s="123"/>
      <c r="D59" s="123"/>
      <c r="E59" s="123"/>
      <c r="F59" s="124"/>
      <c r="G59" s="124"/>
      <c r="H59" s="124"/>
      <c r="I59" s="124"/>
      <c r="J59" s="124"/>
      <c r="K59" s="124"/>
      <c r="L59" s="124"/>
      <c r="M59" s="124"/>
      <c r="O59" s="84"/>
    </row>
    <row r="60" spans="1:26" s="119" customFormat="1" ht="63.75" x14ac:dyDescent="0.2">
      <c r="A60" s="84"/>
      <c r="B60" s="3"/>
      <c r="C60" s="156" t="s">
        <v>301</v>
      </c>
      <c r="D60" s="157"/>
      <c r="E60" s="158"/>
      <c r="F60" s="136" t="s">
        <v>245</v>
      </c>
      <c r="G60" s="136" t="s">
        <v>316</v>
      </c>
      <c r="H60" s="136" t="s">
        <v>317</v>
      </c>
      <c r="I60" s="136" t="s">
        <v>318</v>
      </c>
      <c r="J60" s="136" t="s">
        <v>170</v>
      </c>
      <c r="K60" s="136" t="s">
        <v>319</v>
      </c>
      <c r="L60" s="136" t="s">
        <v>320</v>
      </c>
      <c r="M60" s="136" t="s">
        <v>321</v>
      </c>
      <c r="O60" s="84"/>
    </row>
    <row r="61" spans="1:26" s="119" customFormat="1" x14ac:dyDescent="0.2">
      <c r="A61" s="84"/>
      <c r="B61" s="3"/>
      <c r="C61" s="159"/>
      <c r="D61" s="160"/>
      <c r="E61" s="161"/>
      <c r="F61" s="103" t="e">
        <f>Output_OECD_Marina!D14</f>
        <v>#DIV/0!</v>
      </c>
      <c r="G61" s="103" t="e">
        <f>Output_OECD_Marina!E14</f>
        <v>#DIV/0!</v>
      </c>
      <c r="H61" s="103" t="e">
        <f>Output_OECD_Marina!F14</f>
        <v>#DIV/0!</v>
      </c>
      <c r="I61" s="103" t="e">
        <f>Output_OECD_Marina!G14</f>
        <v>#DIV/0!</v>
      </c>
      <c r="J61" s="103" t="e">
        <f>Output_OECD_Marina!H14</f>
        <v>#DIV/0!</v>
      </c>
      <c r="K61" s="103" t="e">
        <f>Output_OECD_Marina!I14</f>
        <v>#DIV/0!</v>
      </c>
      <c r="L61" s="103" t="e">
        <f>Output_OECD_Marina!J14</f>
        <v>#DIV/0!</v>
      </c>
      <c r="M61" s="103" t="e">
        <f>Output_OECD_Marina!K14</f>
        <v>#DIV/0!</v>
      </c>
      <c r="O61" s="84"/>
    </row>
    <row r="62" spans="1:26" x14ac:dyDescent="0.2">
      <c r="A62" s="84"/>
      <c r="C62" s="78"/>
      <c r="D62" s="78"/>
      <c r="L62" s="3"/>
      <c r="O62" s="84"/>
      <c r="Q62" s="93"/>
      <c r="R62" s="93"/>
      <c r="S62" s="92"/>
      <c r="T62" s="92"/>
      <c r="U62" s="92"/>
      <c r="V62" s="92"/>
      <c r="W62" s="92"/>
      <c r="X62" s="92"/>
      <c r="Y62" s="22"/>
      <c r="Z62" s="3"/>
    </row>
    <row r="63" spans="1:26" x14ac:dyDescent="0.2">
      <c r="A63" s="84"/>
      <c r="B63" s="84"/>
      <c r="C63" s="85"/>
      <c r="D63" s="84"/>
      <c r="E63" s="84"/>
      <c r="F63" s="84"/>
      <c r="G63" s="84"/>
      <c r="H63" s="84"/>
      <c r="I63" s="84"/>
      <c r="J63" s="84"/>
      <c r="K63" s="84"/>
      <c r="L63" s="84"/>
      <c r="M63" s="84"/>
      <c r="N63" s="84"/>
      <c r="O63" s="84"/>
      <c r="Q63" s="94"/>
      <c r="R63" s="94"/>
      <c r="S63" s="92"/>
      <c r="T63" s="92"/>
      <c r="U63" s="92"/>
      <c r="V63" s="92"/>
      <c r="W63" s="92"/>
      <c r="X63" s="92"/>
      <c r="Y63" s="22"/>
      <c r="Z63" s="3"/>
    </row>
    <row r="64" spans="1:26" x14ac:dyDescent="0.2">
      <c r="A64" s="84"/>
      <c r="C64" s="78" t="s">
        <v>274</v>
      </c>
      <c r="O64" s="84"/>
    </row>
    <row r="65" spans="1:15" x14ac:dyDescent="0.2">
      <c r="A65" s="84"/>
      <c r="B65"/>
      <c r="O65" s="84"/>
    </row>
    <row r="66" spans="1:15" x14ac:dyDescent="0.2">
      <c r="A66" s="84"/>
      <c r="C66" s="107" t="s">
        <v>263</v>
      </c>
      <c r="D66" s="91"/>
      <c r="E66" s="91"/>
      <c r="F66" s="91"/>
      <c r="G66" s="91"/>
      <c r="H66" s="91"/>
      <c r="O66" s="84"/>
    </row>
    <row r="67" spans="1:15" ht="130.5" customHeight="1" x14ac:dyDescent="0.2">
      <c r="A67" s="84"/>
      <c r="B67"/>
      <c r="C67" s="79" t="s">
        <v>10</v>
      </c>
      <c r="D67" s="154" t="s">
        <v>11</v>
      </c>
      <c r="E67" s="155"/>
      <c r="F67" s="136" t="s">
        <v>245</v>
      </c>
      <c r="G67" s="136" t="s">
        <v>316</v>
      </c>
      <c r="H67" s="136" t="s">
        <v>317</v>
      </c>
      <c r="I67" s="136" t="s">
        <v>318</v>
      </c>
      <c r="O67" s="84"/>
    </row>
    <row r="68" spans="1:15" x14ac:dyDescent="0.2">
      <c r="A68" s="84"/>
      <c r="C68" s="79" t="s">
        <v>65</v>
      </c>
      <c r="D68" s="79" t="s">
        <v>13</v>
      </c>
      <c r="E68" s="79">
        <v>1</v>
      </c>
      <c r="F68" s="103" t="e">
        <f>Atlantic_Scenario_Calculations!K20</f>
        <v>#DIV/0!</v>
      </c>
      <c r="G68" s="103" t="e">
        <f>Atlantic_Scenario_Calculations!L20</f>
        <v>#DIV/0!</v>
      </c>
      <c r="H68" s="103" t="e">
        <f>Atlantic_Scenario_Calculations!M20</f>
        <v>#DIV/0!</v>
      </c>
      <c r="I68" s="103" t="e">
        <f>Atlantic_Scenario_Calculations!N20</f>
        <v>#DIV/0!</v>
      </c>
      <c r="O68" s="84"/>
    </row>
    <row r="69" spans="1:15" x14ac:dyDescent="0.2">
      <c r="A69" s="84"/>
      <c r="C69" s="79" t="s">
        <v>66</v>
      </c>
      <c r="D69" s="79" t="s">
        <v>13</v>
      </c>
      <c r="E69" s="79">
        <v>2</v>
      </c>
      <c r="F69" s="103" t="e">
        <f>Atlantic_Scenario_Calculations!K21</f>
        <v>#DIV/0!</v>
      </c>
      <c r="G69" s="103" t="e">
        <f>Atlantic_Scenario_Calculations!L21</f>
        <v>#DIV/0!</v>
      </c>
      <c r="H69" s="103" t="e">
        <f>Atlantic_Scenario_Calculations!M21</f>
        <v>#DIV/0!</v>
      </c>
      <c r="I69" s="103" t="e">
        <f>Atlantic_Scenario_Calculations!N21</f>
        <v>#DIV/0!</v>
      </c>
      <c r="O69" s="84"/>
    </row>
    <row r="70" spans="1:15" x14ac:dyDescent="0.2">
      <c r="A70" s="84"/>
      <c r="C70" s="79" t="s">
        <v>67</v>
      </c>
      <c r="D70" s="79" t="s">
        <v>13</v>
      </c>
      <c r="E70" s="79">
        <v>3</v>
      </c>
      <c r="F70" s="103" t="e">
        <f>Atlantic_Scenario_Calculations!K22</f>
        <v>#DIV/0!</v>
      </c>
      <c r="G70" s="103" t="e">
        <f>Atlantic_Scenario_Calculations!L22</f>
        <v>#DIV/0!</v>
      </c>
      <c r="H70" s="103" t="e">
        <f>Atlantic_Scenario_Calculations!M22</f>
        <v>#DIV/0!</v>
      </c>
      <c r="I70" s="103" t="e">
        <f>Atlantic_Scenario_Calculations!N22</f>
        <v>#DIV/0!</v>
      </c>
      <c r="O70" s="84"/>
    </row>
    <row r="71" spans="1:15" x14ac:dyDescent="0.2">
      <c r="A71" s="84"/>
      <c r="C71" s="79" t="s">
        <v>68</v>
      </c>
      <c r="D71" s="79" t="s">
        <v>14</v>
      </c>
      <c r="E71" s="79">
        <v>1</v>
      </c>
      <c r="F71" s="103" t="e">
        <f>Atlantic_Scenario_Calculations!K23</f>
        <v>#DIV/0!</v>
      </c>
      <c r="G71" s="103" t="e">
        <f>Atlantic_Scenario_Calculations!L23</f>
        <v>#DIV/0!</v>
      </c>
      <c r="H71" s="103" t="e">
        <f>Atlantic_Scenario_Calculations!M23</f>
        <v>#DIV/0!</v>
      </c>
      <c r="I71" s="103" t="e">
        <f>Atlantic_Scenario_Calculations!N23</f>
        <v>#DIV/0!</v>
      </c>
      <c r="O71" s="84"/>
    </row>
    <row r="72" spans="1:15" x14ac:dyDescent="0.2">
      <c r="A72" s="84"/>
      <c r="C72" s="79" t="s">
        <v>69</v>
      </c>
      <c r="D72" s="79" t="s">
        <v>14</v>
      </c>
      <c r="E72" s="79">
        <v>10</v>
      </c>
      <c r="F72" s="103" t="e">
        <f>Atlantic_Scenario_Calculations!K24</f>
        <v>#DIV/0!</v>
      </c>
      <c r="G72" s="103" t="e">
        <f>Atlantic_Scenario_Calculations!L24</f>
        <v>#DIV/0!</v>
      </c>
      <c r="H72" s="103" t="e">
        <f>Atlantic_Scenario_Calculations!M24</f>
        <v>#DIV/0!</v>
      </c>
      <c r="I72" s="103" t="e">
        <f>Atlantic_Scenario_Calculations!N24</f>
        <v>#DIV/0!</v>
      </c>
      <c r="O72" s="84"/>
    </row>
    <row r="73" spans="1:15" x14ac:dyDescent="0.2">
      <c r="A73" s="84"/>
      <c r="C73" s="79" t="s">
        <v>70</v>
      </c>
      <c r="D73" s="79" t="s">
        <v>14</v>
      </c>
      <c r="E73" s="79">
        <v>3</v>
      </c>
      <c r="F73" s="103" t="e">
        <f>Atlantic_Scenario_Calculations!K25</f>
        <v>#DIV/0!</v>
      </c>
      <c r="G73" s="103" t="e">
        <f>Atlantic_Scenario_Calculations!L25</f>
        <v>#DIV/0!</v>
      </c>
      <c r="H73" s="103" t="e">
        <f>Atlantic_Scenario_Calculations!M25</f>
        <v>#DIV/0!</v>
      </c>
      <c r="I73" s="103" t="e">
        <f>Atlantic_Scenario_Calculations!N25</f>
        <v>#DIV/0!</v>
      </c>
      <c r="O73" s="84"/>
    </row>
    <row r="74" spans="1:15" x14ac:dyDescent="0.2">
      <c r="A74" s="84"/>
      <c r="C74" s="79" t="s">
        <v>71</v>
      </c>
      <c r="D74" s="79" t="s">
        <v>14</v>
      </c>
      <c r="E74" s="79">
        <v>4</v>
      </c>
      <c r="F74" s="103" t="e">
        <f>Atlantic_Scenario_Calculations!K26</f>
        <v>#DIV/0!</v>
      </c>
      <c r="G74" s="103" t="e">
        <f>Atlantic_Scenario_Calculations!L26</f>
        <v>#DIV/0!</v>
      </c>
      <c r="H74" s="103" t="e">
        <f>Atlantic_Scenario_Calculations!M26</f>
        <v>#DIV/0!</v>
      </c>
      <c r="I74" s="103" t="e">
        <f>Atlantic_Scenario_Calculations!N26</f>
        <v>#DIV/0!</v>
      </c>
      <c r="O74" s="84"/>
    </row>
    <row r="75" spans="1:15" x14ac:dyDescent="0.2">
      <c r="A75" s="84"/>
      <c r="C75" s="79" t="s">
        <v>72</v>
      </c>
      <c r="D75" s="79" t="s">
        <v>14</v>
      </c>
      <c r="E75" s="79">
        <v>5</v>
      </c>
      <c r="F75" s="103" t="e">
        <f>Atlantic_Scenario_Calculations!K27</f>
        <v>#DIV/0!</v>
      </c>
      <c r="G75" s="103" t="e">
        <f>Atlantic_Scenario_Calculations!L27</f>
        <v>#DIV/0!</v>
      </c>
      <c r="H75" s="103" t="e">
        <f>Atlantic_Scenario_Calculations!M27</f>
        <v>#DIV/0!</v>
      </c>
      <c r="I75" s="103" t="e">
        <f>Atlantic_Scenario_Calculations!N27</f>
        <v>#DIV/0!</v>
      </c>
      <c r="O75" s="84"/>
    </row>
    <row r="76" spans="1:15" x14ac:dyDescent="0.2">
      <c r="A76" s="84"/>
      <c r="C76" s="79" t="s">
        <v>73</v>
      </c>
      <c r="D76" s="79" t="s">
        <v>14</v>
      </c>
      <c r="E76" s="79">
        <v>7</v>
      </c>
      <c r="F76" s="103" t="e">
        <f>Atlantic_Scenario_Calculations!K28</f>
        <v>#DIV/0!</v>
      </c>
      <c r="G76" s="103" t="e">
        <f>Atlantic_Scenario_Calculations!L28</f>
        <v>#DIV/0!</v>
      </c>
      <c r="H76" s="103" t="e">
        <f>Atlantic_Scenario_Calculations!M28</f>
        <v>#DIV/0!</v>
      </c>
      <c r="I76" s="103" t="e">
        <f>Atlantic_Scenario_Calculations!N28</f>
        <v>#DIV/0!</v>
      </c>
      <c r="O76" s="84"/>
    </row>
    <row r="77" spans="1:15" x14ac:dyDescent="0.2">
      <c r="A77" s="84"/>
      <c r="C77" s="79" t="s">
        <v>21</v>
      </c>
      <c r="D77" s="79" t="s">
        <v>14</v>
      </c>
      <c r="E77" s="79">
        <v>8</v>
      </c>
      <c r="F77" s="103" t="e">
        <f>Atlantic_Scenario_Calculations!K29</f>
        <v>#DIV/0!</v>
      </c>
      <c r="G77" s="103" t="e">
        <f>Atlantic_Scenario_Calculations!L29</f>
        <v>#DIV/0!</v>
      </c>
      <c r="H77" s="103" t="e">
        <f>Atlantic_Scenario_Calculations!M29</f>
        <v>#DIV/0!</v>
      </c>
      <c r="I77" s="103" t="e">
        <f>Atlantic_Scenario_Calculations!N29</f>
        <v>#DIV/0!</v>
      </c>
      <c r="O77" s="84"/>
    </row>
    <row r="78" spans="1:15" x14ac:dyDescent="0.2">
      <c r="A78" s="84"/>
      <c r="C78" s="79" t="s">
        <v>22</v>
      </c>
      <c r="D78" s="79" t="s">
        <v>14</v>
      </c>
      <c r="E78" s="79">
        <v>9</v>
      </c>
      <c r="F78" s="103" t="e">
        <f>Atlantic_Scenario_Calculations!K30</f>
        <v>#DIV/0!</v>
      </c>
      <c r="G78" s="103" t="e">
        <f>Atlantic_Scenario_Calculations!L30</f>
        <v>#DIV/0!</v>
      </c>
      <c r="H78" s="103" t="e">
        <f>Atlantic_Scenario_Calculations!M30</f>
        <v>#DIV/0!</v>
      </c>
      <c r="I78" s="103" t="e">
        <f>Atlantic_Scenario_Calculations!N30</f>
        <v>#DIV/0!</v>
      </c>
      <c r="O78" s="84"/>
    </row>
    <row r="79" spans="1:15" x14ac:dyDescent="0.2">
      <c r="A79" s="84"/>
      <c r="C79" s="79" t="s">
        <v>23</v>
      </c>
      <c r="D79" s="79" t="s">
        <v>15</v>
      </c>
      <c r="E79" s="79">
        <v>1</v>
      </c>
      <c r="F79" s="103" t="e">
        <f>Atlantic_Scenario_Calculations!K31</f>
        <v>#DIV/0!</v>
      </c>
      <c r="G79" s="103" t="e">
        <f>Atlantic_Scenario_Calculations!L31</f>
        <v>#DIV/0!</v>
      </c>
      <c r="H79" s="103" t="e">
        <f>Atlantic_Scenario_Calculations!M31</f>
        <v>#DIV/0!</v>
      </c>
      <c r="I79" s="103" t="e">
        <f>Atlantic_Scenario_Calculations!N31</f>
        <v>#DIV/0!</v>
      </c>
      <c r="O79" s="84"/>
    </row>
    <row r="80" spans="1:15" x14ac:dyDescent="0.2">
      <c r="A80" s="84"/>
      <c r="C80" s="79" t="s">
        <v>24</v>
      </c>
      <c r="D80" s="79" t="s">
        <v>15</v>
      </c>
      <c r="E80" s="79">
        <v>2</v>
      </c>
      <c r="F80" s="103" t="e">
        <f>Atlantic_Scenario_Calculations!K32</f>
        <v>#DIV/0!</v>
      </c>
      <c r="G80" s="103" t="e">
        <f>Atlantic_Scenario_Calculations!L32</f>
        <v>#DIV/0!</v>
      </c>
      <c r="H80" s="103" t="e">
        <f>Atlantic_Scenario_Calculations!M32</f>
        <v>#DIV/0!</v>
      </c>
      <c r="I80" s="103" t="e">
        <f>Atlantic_Scenario_Calculations!N32</f>
        <v>#DIV/0!</v>
      </c>
      <c r="O80" s="84"/>
    </row>
    <row r="81" spans="1:15" x14ac:dyDescent="0.2">
      <c r="A81" s="84"/>
      <c r="C81" s="79" t="s">
        <v>25</v>
      </c>
      <c r="D81" s="79" t="s">
        <v>16</v>
      </c>
      <c r="E81" s="79">
        <v>3</v>
      </c>
      <c r="F81" s="103" t="e">
        <f>Atlantic_Scenario_Calculations!K33</f>
        <v>#DIV/0!</v>
      </c>
      <c r="G81" s="103" t="e">
        <f>Atlantic_Scenario_Calculations!L33</f>
        <v>#DIV/0!</v>
      </c>
      <c r="H81" s="103" t="e">
        <f>Atlantic_Scenario_Calculations!M33</f>
        <v>#DIV/0!</v>
      </c>
      <c r="I81" s="103" t="e">
        <f>Atlantic_Scenario_Calculations!N33</f>
        <v>#DIV/0!</v>
      </c>
      <c r="O81" s="84"/>
    </row>
    <row r="82" spans="1:15" x14ac:dyDescent="0.2">
      <c r="A82" s="84"/>
      <c r="C82" s="79" t="s">
        <v>26</v>
      </c>
      <c r="D82" s="79" t="s">
        <v>16</v>
      </c>
      <c r="E82" s="79">
        <v>1</v>
      </c>
      <c r="F82" s="103" t="e">
        <f>Atlantic_Scenario_Calculations!K34</f>
        <v>#DIV/0!</v>
      </c>
      <c r="G82" s="103" t="e">
        <f>Atlantic_Scenario_Calculations!L34</f>
        <v>#DIV/0!</v>
      </c>
      <c r="H82" s="103" t="e">
        <f>Atlantic_Scenario_Calculations!M34</f>
        <v>#DIV/0!</v>
      </c>
      <c r="I82" s="103" t="e">
        <f>Atlantic_Scenario_Calculations!N34</f>
        <v>#DIV/0!</v>
      </c>
      <c r="O82" s="84"/>
    </row>
    <row r="83" spans="1:15" x14ac:dyDescent="0.2">
      <c r="A83" s="84"/>
      <c r="C83" s="79" t="s">
        <v>27</v>
      </c>
      <c r="D83" s="79" t="s">
        <v>16</v>
      </c>
      <c r="E83" s="79">
        <v>2</v>
      </c>
      <c r="F83" s="103" t="e">
        <f>Atlantic_Scenario_Calculations!K35</f>
        <v>#DIV/0!</v>
      </c>
      <c r="G83" s="103" t="e">
        <f>Atlantic_Scenario_Calculations!L35</f>
        <v>#DIV/0!</v>
      </c>
      <c r="H83" s="103" t="e">
        <f>Atlantic_Scenario_Calculations!M35</f>
        <v>#DIV/0!</v>
      </c>
      <c r="I83" s="103" t="e">
        <f>Atlantic_Scenario_Calculations!N35</f>
        <v>#DIV/0!</v>
      </c>
      <c r="O83" s="84"/>
    </row>
    <row r="84" spans="1:15" x14ac:dyDescent="0.2">
      <c r="A84" s="84"/>
      <c r="C84" s="79" t="s">
        <v>28</v>
      </c>
      <c r="D84" s="79" t="s">
        <v>16</v>
      </c>
      <c r="E84" s="79">
        <v>4</v>
      </c>
      <c r="F84" s="103" t="e">
        <f>Atlantic_Scenario_Calculations!K36</f>
        <v>#DIV/0!</v>
      </c>
      <c r="G84" s="103" t="e">
        <f>Atlantic_Scenario_Calculations!L36</f>
        <v>#DIV/0!</v>
      </c>
      <c r="H84" s="103" t="e">
        <f>Atlantic_Scenario_Calculations!M36</f>
        <v>#DIV/0!</v>
      </c>
      <c r="I84" s="103" t="e">
        <f>Atlantic_Scenario_Calculations!N36</f>
        <v>#DIV/0!</v>
      </c>
      <c r="O84" s="84"/>
    </row>
    <row r="85" spans="1:15" x14ac:dyDescent="0.2">
      <c r="A85" s="84"/>
      <c r="C85" s="79" t="s">
        <v>29</v>
      </c>
      <c r="D85" s="79" t="s">
        <v>16</v>
      </c>
      <c r="E85" s="79">
        <v>5</v>
      </c>
      <c r="F85" s="103" t="e">
        <f>Atlantic_Scenario_Calculations!K37</f>
        <v>#DIV/0!</v>
      </c>
      <c r="G85" s="103" t="e">
        <f>Atlantic_Scenario_Calculations!L37</f>
        <v>#DIV/0!</v>
      </c>
      <c r="H85" s="103" t="e">
        <f>Atlantic_Scenario_Calculations!M37</f>
        <v>#DIV/0!</v>
      </c>
      <c r="I85" s="103" t="e">
        <f>Atlantic_Scenario_Calculations!N37</f>
        <v>#DIV/0!</v>
      </c>
      <c r="O85" s="84"/>
    </row>
    <row r="86" spans="1:15" x14ac:dyDescent="0.2">
      <c r="A86" s="84"/>
      <c r="C86" s="79" t="s">
        <v>30</v>
      </c>
      <c r="D86" s="79" t="s">
        <v>15</v>
      </c>
      <c r="E86" s="79">
        <v>10</v>
      </c>
      <c r="F86" s="103" t="e">
        <f>Atlantic_Scenario_Calculations!K38</f>
        <v>#DIV/0!</v>
      </c>
      <c r="G86" s="103" t="e">
        <f>Atlantic_Scenario_Calculations!L38</f>
        <v>#DIV/0!</v>
      </c>
      <c r="H86" s="103" t="e">
        <f>Atlantic_Scenario_Calculations!M38</f>
        <v>#DIV/0!</v>
      </c>
      <c r="I86" s="103" t="e">
        <f>Atlantic_Scenario_Calculations!N38</f>
        <v>#DIV/0!</v>
      </c>
      <c r="O86" s="84"/>
    </row>
    <row r="87" spans="1:15" x14ac:dyDescent="0.2">
      <c r="A87" s="84"/>
      <c r="C87" s="79" t="s">
        <v>32</v>
      </c>
      <c r="D87" s="79" t="s">
        <v>17</v>
      </c>
      <c r="E87" s="79">
        <v>1</v>
      </c>
      <c r="F87" s="103" t="e">
        <f>Atlantic_Scenario_Calculations!K39</f>
        <v>#DIV/0!</v>
      </c>
      <c r="G87" s="103" t="e">
        <f>Atlantic_Scenario_Calculations!L39</f>
        <v>#DIV/0!</v>
      </c>
      <c r="H87" s="103" t="e">
        <f>Atlantic_Scenario_Calculations!M39</f>
        <v>#DIV/0!</v>
      </c>
      <c r="I87" s="103" t="e">
        <f>Atlantic_Scenario_Calculations!N39</f>
        <v>#DIV/0!</v>
      </c>
      <c r="O87" s="84"/>
    </row>
    <row r="88" spans="1:15" x14ac:dyDescent="0.2">
      <c r="A88" s="84"/>
      <c r="C88" s="79" t="s">
        <v>31</v>
      </c>
      <c r="D88" s="79" t="s">
        <v>17</v>
      </c>
      <c r="E88" s="79">
        <v>2</v>
      </c>
      <c r="F88" s="103" t="e">
        <f>Atlantic_Scenario_Calculations!K40</f>
        <v>#DIV/0!</v>
      </c>
      <c r="G88" s="103" t="e">
        <f>Atlantic_Scenario_Calculations!L40</f>
        <v>#DIV/0!</v>
      </c>
      <c r="H88" s="103" t="e">
        <f>Atlantic_Scenario_Calculations!M40</f>
        <v>#DIV/0!</v>
      </c>
      <c r="I88" s="103" t="e">
        <f>Atlantic_Scenario_Calculations!N40</f>
        <v>#DIV/0!</v>
      </c>
      <c r="O88" s="84"/>
    </row>
    <row r="89" spans="1:15" x14ac:dyDescent="0.2">
      <c r="A89" s="84"/>
      <c r="C89" s="79" t="s">
        <v>33</v>
      </c>
      <c r="D89" s="79" t="s">
        <v>17</v>
      </c>
      <c r="E89" s="79">
        <v>3</v>
      </c>
      <c r="F89" s="103" t="e">
        <f>Atlantic_Scenario_Calculations!K41</f>
        <v>#DIV/0!</v>
      </c>
      <c r="G89" s="103" t="e">
        <f>Atlantic_Scenario_Calculations!L41</f>
        <v>#DIV/0!</v>
      </c>
      <c r="H89" s="103" t="e">
        <f>Atlantic_Scenario_Calculations!M41</f>
        <v>#DIV/0!</v>
      </c>
      <c r="I89" s="103" t="e">
        <f>Atlantic_Scenario_Calculations!N41</f>
        <v>#DIV/0!</v>
      </c>
      <c r="O89" s="84"/>
    </row>
    <row r="90" spans="1:15" x14ac:dyDescent="0.2">
      <c r="A90" s="84"/>
      <c r="C90" s="79" t="s">
        <v>34</v>
      </c>
      <c r="D90" s="79" t="s">
        <v>17</v>
      </c>
      <c r="E90" s="79">
        <v>4</v>
      </c>
      <c r="F90" s="103" t="e">
        <f>Atlantic_Scenario_Calculations!K42</f>
        <v>#DIV/0!</v>
      </c>
      <c r="G90" s="103" t="e">
        <f>Atlantic_Scenario_Calculations!L42</f>
        <v>#DIV/0!</v>
      </c>
      <c r="H90" s="103" t="e">
        <f>Atlantic_Scenario_Calculations!M42</f>
        <v>#DIV/0!</v>
      </c>
      <c r="I90" s="103" t="e">
        <f>Atlantic_Scenario_Calculations!N42</f>
        <v>#DIV/0!</v>
      </c>
      <c r="O90" s="84"/>
    </row>
    <row r="91" spans="1:15" x14ac:dyDescent="0.2">
      <c r="A91" s="84"/>
      <c r="C91" s="79" t="s">
        <v>35</v>
      </c>
      <c r="D91" s="79" t="s">
        <v>17</v>
      </c>
      <c r="E91" s="79">
        <v>5</v>
      </c>
      <c r="F91" s="103" t="e">
        <f>Atlantic_Scenario_Calculations!K43</f>
        <v>#DIV/0!</v>
      </c>
      <c r="G91" s="103" t="e">
        <f>Atlantic_Scenario_Calculations!L43</f>
        <v>#DIV/0!</v>
      </c>
      <c r="H91" s="103" t="e">
        <f>Atlantic_Scenario_Calculations!M43</f>
        <v>#DIV/0!</v>
      </c>
      <c r="I91" s="103" t="e">
        <f>Atlantic_Scenario_Calculations!N43</f>
        <v>#DIV/0!</v>
      </c>
      <c r="O91" s="84"/>
    </row>
    <row r="92" spans="1:15" x14ac:dyDescent="0.2">
      <c r="A92" s="84"/>
      <c r="C92" s="79" t="s">
        <v>36</v>
      </c>
      <c r="D92" s="79" t="s">
        <v>17</v>
      </c>
      <c r="E92" s="79">
        <v>6</v>
      </c>
      <c r="F92" s="103" t="e">
        <f>Atlantic_Scenario_Calculations!K44</f>
        <v>#DIV/0!</v>
      </c>
      <c r="G92" s="103" t="e">
        <f>Atlantic_Scenario_Calculations!L44</f>
        <v>#DIV/0!</v>
      </c>
      <c r="H92" s="103" t="e">
        <f>Atlantic_Scenario_Calculations!M44</f>
        <v>#DIV/0!</v>
      </c>
      <c r="I92" s="103" t="e">
        <f>Atlantic_Scenario_Calculations!N44</f>
        <v>#DIV/0!</v>
      </c>
      <c r="O92" s="84"/>
    </row>
    <row r="93" spans="1:15" x14ac:dyDescent="0.2">
      <c r="A93" s="84"/>
      <c r="C93" s="79" t="s">
        <v>37</v>
      </c>
      <c r="D93" s="79" t="s">
        <v>17</v>
      </c>
      <c r="E93" s="79">
        <v>7</v>
      </c>
      <c r="F93" s="103" t="e">
        <f>Atlantic_Scenario_Calculations!K45</f>
        <v>#DIV/0!</v>
      </c>
      <c r="G93" s="103" t="e">
        <f>Atlantic_Scenario_Calculations!L45</f>
        <v>#DIV/0!</v>
      </c>
      <c r="H93" s="103" t="e">
        <f>Atlantic_Scenario_Calculations!M45</f>
        <v>#DIV/0!</v>
      </c>
      <c r="I93" s="103" t="e">
        <f>Atlantic_Scenario_Calculations!N45</f>
        <v>#DIV/0!</v>
      </c>
      <c r="O93" s="84"/>
    </row>
    <row r="94" spans="1:15" x14ac:dyDescent="0.2">
      <c r="A94" s="84"/>
      <c r="C94" s="79" t="s">
        <v>38</v>
      </c>
      <c r="D94" s="79" t="s">
        <v>17</v>
      </c>
      <c r="E94" s="79">
        <v>8</v>
      </c>
      <c r="F94" s="103" t="e">
        <f>Atlantic_Scenario_Calculations!K46</f>
        <v>#DIV/0!</v>
      </c>
      <c r="G94" s="103" t="e">
        <f>Atlantic_Scenario_Calculations!L46</f>
        <v>#DIV/0!</v>
      </c>
      <c r="H94" s="103" t="e">
        <f>Atlantic_Scenario_Calculations!M46</f>
        <v>#DIV/0!</v>
      </c>
      <c r="I94" s="103" t="e">
        <f>Atlantic_Scenario_Calculations!N46</f>
        <v>#DIV/0!</v>
      </c>
      <c r="O94" s="84"/>
    </row>
    <row r="95" spans="1:15" x14ac:dyDescent="0.2">
      <c r="A95" s="84"/>
      <c r="C95" s="79" t="s">
        <v>39</v>
      </c>
      <c r="D95" s="79" t="s">
        <v>18</v>
      </c>
      <c r="E95" s="79">
        <v>5</v>
      </c>
      <c r="F95" s="103" t="e">
        <f>Atlantic_Scenario_Calculations!K47</f>
        <v>#DIV/0!</v>
      </c>
      <c r="G95" s="103" t="e">
        <f>Atlantic_Scenario_Calculations!L47</f>
        <v>#DIV/0!</v>
      </c>
      <c r="H95" s="103" t="e">
        <f>Atlantic_Scenario_Calculations!M47</f>
        <v>#DIV/0!</v>
      </c>
      <c r="I95" s="103" t="e">
        <f>Atlantic_Scenario_Calculations!N47</f>
        <v>#DIV/0!</v>
      </c>
      <c r="O95" s="84"/>
    </row>
    <row r="96" spans="1:15" x14ac:dyDescent="0.2">
      <c r="A96" s="84"/>
      <c r="C96" s="79" t="s">
        <v>40</v>
      </c>
      <c r="D96" s="79" t="s">
        <v>18</v>
      </c>
      <c r="E96" s="79">
        <v>8</v>
      </c>
      <c r="F96" s="103" t="e">
        <f>Atlantic_Scenario_Calculations!K48</f>
        <v>#DIV/0!</v>
      </c>
      <c r="G96" s="103" t="e">
        <f>Atlantic_Scenario_Calculations!L48</f>
        <v>#DIV/0!</v>
      </c>
      <c r="H96" s="103" t="e">
        <f>Atlantic_Scenario_Calculations!M48</f>
        <v>#DIV/0!</v>
      </c>
      <c r="I96" s="103" t="e">
        <f>Atlantic_Scenario_Calculations!N48</f>
        <v>#DIV/0!</v>
      </c>
      <c r="O96" s="84"/>
    </row>
    <row r="97" spans="1:15" x14ac:dyDescent="0.2">
      <c r="A97" s="84"/>
      <c r="C97" s="79" t="s">
        <v>41</v>
      </c>
      <c r="D97" s="79" t="s">
        <v>15</v>
      </c>
      <c r="E97" s="79">
        <v>4</v>
      </c>
      <c r="F97" s="103" t="e">
        <f>Atlantic_Scenario_Calculations!K49</f>
        <v>#DIV/0!</v>
      </c>
      <c r="G97" s="103" t="e">
        <f>Atlantic_Scenario_Calculations!L49</f>
        <v>#DIV/0!</v>
      </c>
      <c r="H97" s="103" t="e">
        <f>Atlantic_Scenario_Calculations!M49</f>
        <v>#DIV/0!</v>
      </c>
      <c r="I97" s="103" t="e">
        <f>Atlantic_Scenario_Calculations!N49</f>
        <v>#DIV/0!</v>
      </c>
      <c r="O97" s="84"/>
    </row>
    <row r="98" spans="1:15" x14ac:dyDescent="0.2">
      <c r="A98" s="84"/>
      <c r="C98" s="79" t="s">
        <v>42</v>
      </c>
      <c r="D98" s="79" t="s">
        <v>15</v>
      </c>
      <c r="E98" s="79">
        <v>5</v>
      </c>
      <c r="F98" s="103" t="e">
        <f>Atlantic_Scenario_Calculations!K50</f>
        <v>#DIV/0!</v>
      </c>
      <c r="G98" s="103" t="e">
        <f>Atlantic_Scenario_Calculations!L50</f>
        <v>#DIV/0!</v>
      </c>
      <c r="H98" s="103" t="e">
        <f>Atlantic_Scenario_Calculations!M50</f>
        <v>#DIV/0!</v>
      </c>
      <c r="I98" s="103" t="e">
        <f>Atlantic_Scenario_Calculations!N50</f>
        <v>#DIV/0!</v>
      </c>
      <c r="O98" s="84"/>
    </row>
    <row r="99" spans="1:15" x14ac:dyDescent="0.2">
      <c r="A99" s="84"/>
      <c r="C99" s="79" t="s">
        <v>43</v>
      </c>
      <c r="D99" s="79" t="s">
        <v>15</v>
      </c>
      <c r="E99" s="79">
        <v>6</v>
      </c>
      <c r="F99" s="103" t="e">
        <f>Atlantic_Scenario_Calculations!K51</f>
        <v>#DIV/0!</v>
      </c>
      <c r="G99" s="103" t="e">
        <f>Atlantic_Scenario_Calculations!L51</f>
        <v>#DIV/0!</v>
      </c>
      <c r="H99" s="103" t="e">
        <f>Atlantic_Scenario_Calculations!M51</f>
        <v>#DIV/0!</v>
      </c>
      <c r="I99" s="103" t="e">
        <f>Atlantic_Scenario_Calculations!N51</f>
        <v>#DIV/0!</v>
      </c>
      <c r="O99" s="84"/>
    </row>
    <row r="100" spans="1:15" x14ac:dyDescent="0.2">
      <c r="A100" s="84"/>
      <c r="C100" s="79" t="s">
        <v>44</v>
      </c>
      <c r="D100" s="79" t="s">
        <v>15</v>
      </c>
      <c r="E100" s="79">
        <v>7</v>
      </c>
      <c r="F100" s="103" t="e">
        <f>Atlantic_Scenario_Calculations!K52</f>
        <v>#DIV/0!</v>
      </c>
      <c r="G100" s="103" t="e">
        <f>Atlantic_Scenario_Calculations!L52</f>
        <v>#DIV/0!</v>
      </c>
      <c r="H100" s="103" t="e">
        <f>Atlantic_Scenario_Calculations!M52</f>
        <v>#DIV/0!</v>
      </c>
      <c r="I100" s="103" t="e">
        <f>Atlantic_Scenario_Calculations!N52</f>
        <v>#DIV/0!</v>
      </c>
      <c r="O100" s="84"/>
    </row>
    <row r="101" spans="1:15" x14ac:dyDescent="0.2">
      <c r="A101" s="84"/>
      <c r="C101" s="79" t="s">
        <v>45</v>
      </c>
      <c r="D101" s="79" t="s">
        <v>15</v>
      </c>
      <c r="E101" s="79">
        <v>8</v>
      </c>
      <c r="F101" s="103" t="e">
        <f>Atlantic_Scenario_Calculations!K53</f>
        <v>#DIV/0!</v>
      </c>
      <c r="G101" s="103" t="e">
        <f>Atlantic_Scenario_Calculations!L53</f>
        <v>#DIV/0!</v>
      </c>
      <c r="H101" s="103" t="e">
        <f>Atlantic_Scenario_Calculations!M53</f>
        <v>#DIV/0!</v>
      </c>
      <c r="I101" s="103" t="e">
        <f>Atlantic_Scenario_Calculations!N53</f>
        <v>#DIV/0!</v>
      </c>
      <c r="O101" s="84"/>
    </row>
    <row r="102" spans="1:15" x14ac:dyDescent="0.2">
      <c r="A102" s="84"/>
      <c r="C102" s="79" t="s">
        <v>46</v>
      </c>
      <c r="D102" s="79" t="s">
        <v>15</v>
      </c>
      <c r="E102" s="79">
        <v>9</v>
      </c>
      <c r="F102" s="103" t="e">
        <f>Atlantic_Scenario_Calculations!K54</f>
        <v>#DIV/0!</v>
      </c>
      <c r="G102" s="103" t="e">
        <f>Atlantic_Scenario_Calculations!L54</f>
        <v>#DIV/0!</v>
      </c>
      <c r="H102" s="103" t="e">
        <f>Atlantic_Scenario_Calculations!M54</f>
        <v>#DIV/0!</v>
      </c>
      <c r="I102" s="103" t="e">
        <f>Atlantic_Scenario_Calculations!N54</f>
        <v>#DIV/0!</v>
      </c>
      <c r="O102" s="84"/>
    </row>
    <row r="103" spans="1:15" x14ac:dyDescent="0.2">
      <c r="A103" s="84"/>
      <c r="C103" s="79" t="s">
        <v>47</v>
      </c>
      <c r="D103" s="79" t="s">
        <v>19</v>
      </c>
      <c r="E103" s="79">
        <v>10</v>
      </c>
      <c r="F103" s="103" t="e">
        <f>Atlantic_Scenario_Calculations!K55</f>
        <v>#DIV/0!</v>
      </c>
      <c r="G103" s="103" t="e">
        <f>Atlantic_Scenario_Calculations!L55</f>
        <v>#DIV/0!</v>
      </c>
      <c r="H103" s="103" t="e">
        <f>Atlantic_Scenario_Calculations!M55</f>
        <v>#DIV/0!</v>
      </c>
      <c r="I103" s="103" t="e">
        <f>Atlantic_Scenario_Calculations!N55</f>
        <v>#DIV/0!</v>
      </c>
      <c r="O103" s="84"/>
    </row>
    <row r="104" spans="1:15" x14ac:dyDescent="0.2">
      <c r="A104" s="84"/>
      <c r="C104" s="79" t="s">
        <v>48</v>
      </c>
      <c r="D104" s="79" t="s">
        <v>19</v>
      </c>
      <c r="E104" s="79">
        <v>4</v>
      </c>
      <c r="F104" s="103" t="e">
        <f>Atlantic_Scenario_Calculations!K56</f>
        <v>#DIV/0!</v>
      </c>
      <c r="G104" s="103" t="e">
        <f>Atlantic_Scenario_Calculations!L56</f>
        <v>#DIV/0!</v>
      </c>
      <c r="H104" s="103" t="e">
        <f>Atlantic_Scenario_Calculations!M56</f>
        <v>#DIV/0!</v>
      </c>
      <c r="I104" s="103" t="e">
        <f>Atlantic_Scenario_Calculations!N56</f>
        <v>#DIV/0!</v>
      </c>
      <c r="O104" s="84"/>
    </row>
    <row r="105" spans="1:15" x14ac:dyDescent="0.2">
      <c r="A105" s="84"/>
      <c r="C105" s="79" t="s">
        <v>49</v>
      </c>
      <c r="D105" s="79" t="s">
        <v>19</v>
      </c>
      <c r="E105" s="79">
        <v>5</v>
      </c>
      <c r="F105" s="103" t="e">
        <f>Atlantic_Scenario_Calculations!K57</f>
        <v>#DIV/0!</v>
      </c>
      <c r="G105" s="103" t="e">
        <f>Atlantic_Scenario_Calculations!L57</f>
        <v>#DIV/0!</v>
      </c>
      <c r="H105" s="103" t="e">
        <f>Atlantic_Scenario_Calculations!M57</f>
        <v>#DIV/0!</v>
      </c>
      <c r="I105" s="103" t="e">
        <f>Atlantic_Scenario_Calculations!N57</f>
        <v>#DIV/0!</v>
      </c>
      <c r="O105" s="84"/>
    </row>
    <row r="106" spans="1:15" x14ac:dyDescent="0.2">
      <c r="A106" s="84"/>
      <c r="C106" s="79" t="s">
        <v>50</v>
      </c>
      <c r="D106" s="79" t="s">
        <v>19</v>
      </c>
      <c r="E106" s="79">
        <v>8</v>
      </c>
      <c r="F106" s="103" t="e">
        <f>Atlantic_Scenario_Calculations!K58</f>
        <v>#DIV/0!</v>
      </c>
      <c r="G106" s="103" t="e">
        <f>Atlantic_Scenario_Calculations!L58</f>
        <v>#DIV/0!</v>
      </c>
      <c r="H106" s="103" t="e">
        <f>Atlantic_Scenario_Calculations!M58</f>
        <v>#DIV/0!</v>
      </c>
      <c r="I106" s="103" t="e">
        <f>Atlantic_Scenario_Calculations!N58</f>
        <v>#DIV/0!</v>
      </c>
      <c r="O106" s="84"/>
    </row>
    <row r="107" spans="1:15" x14ac:dyDescent="0.2">
      <c r="A107" s="84"/>
      <c r="C107" s="79" t="s">
        <v>51</v>
      </c>
      <c r="D107" s="79" t="s">
        <v>18</v>
      </c>
      <c r="E107" s="79">
        <v>4</v>
      </c>
      <c r="F107" s="103" t="e">
        <f>Atlantic_Scenario_Calculations!K59</f>
        <v>#DIV/0!</v>
      </c>
      <c r="G107" s="103" t="e">
        <f>Atlantic_Scenario_Calculations!L59</f>
        <v>#DIV/0!</v>
      </c>
      <c r="H107" s="103" t="e">
        <f>Atlantic_Scenario_Calculations!M59</f>
        <v>#DIV/0!</v>
      </c>
      <c r="I107" s="103" t="e">
        <f>Atlantic_Scenario_Calculations!N59</f>
        <v>#DIV/0!</v>
      </c>
      <c r="O107" s="84"/>
    </row>
    <row r="108" spans="1:15" x14ac:dyDescent="0.2">
      <c r="A108" s="84"/>
      <c r="C108" s="79" t="s">
        <v>52</v>
      </c>
      <c r="D108" s="79" t="s">
        <v>19</v>
      </c>
      <c r="E108" s="79">
        <v>3</v>
      </c>
      <c r="F108" s="103" t="e">
        <f>Atlantic_Scenario_Calculations!K60</f>
        <v>#DIV/0!</v>
      </c>
      <c r="G108" s="103" t="e">
        <f>Atlantic_Scenario_Calculations!L60</f>
        <v>#DIV/0!</v>
      </c>
      <c r="H108" s="103" t="e">
        <f>Atlantic_Scenario_Calculations!M60</f>
        <v>#DIV/0!</v>
      </c>
      <c r="I108" s="103" t="e">
        <f>Atlantic_Scenario_Calculations!N60</f>
        <v>#DIV/0!</v>
      </c>
      <c r="O108" s="84"/>
    </row>
    <row r="109" spans="1:15" x14ac:dyDescent="0.2">
      <c r="A109" s="84"/>
      <c r="C109" s="79" t="s">
        <v>53</v>
      </c>
      <c r="D109" s="79" t="s">
        <v>19</v>
      </c>
      <c r="E109" s="79">
        <v>6</v>
      </c>
      <c r="F109" s="103" t="e">
        <f>Atlantic_Scenario_Calculations!K61</f>
        <v>#DIV/0!</v>
      </c>
      <c r="G109" s="103" t="e">
        <f>Atlantic_Scenario_Calculations!L61</f>
        <v>#DIV/0!</v>
      </c>
      <c r="H109" s="103" t="e">
        <f>Atlantic_Scenario_Calculations!M61</f>
        <v>#DIV/0!</v>
      </c>
      <c r="I109" s="103" t="e">
        <f>Atlantic_Scenario_Calculations!N61</f>
        <v>#DIV/0!</v>
      </c>
      <c r="O109" s="84"/>
    </row>
    <row r="110" spans="1:15" x14ac:dyDescent="0.2">
      <c r="A110" s="84"/>
      <c r="C110" s="79" t="s">
        <v>54</v>
      </c>
      <c r="D110" s="79" t="s">
        <v>19</v>
      </c>
      <c r="E110" s="79">
        <v>1</v>
      </c>
      <c r="F110" s="103" t="e">
        <f>Atlantic_Scenario_Calculations!K62</f>
        <v>#DIV/0!</v>
      </c>
      <c r="G110" s="103" t="e">
        <f>Atlantic_Scenario_Calculations!L62</f>
        <v>#DIV/0!</v>
      </c>
      <c r="H110" s="103" t="e">
        <f>Atlantic_Scenario_Calculations!M62</f>
        <v>#DIV/0!</v>
      </c>
      <c r="I110" s="103" t="e">
        <f>Atlantic_Scenario_Calculations!N62</f>
        <v>#DIV/0!</v>
      </c>
      <c r="O110" s="84"/>
    </row>
    <row r="111" spans="1:15" x14ac:dyDescent="0.2">
      <c r="A111" s="84"/>
      <c r="C111" s="79" t="s">
        <v>55</v>
      </c>
      <c r="D111" s="79" t="s">
        <v>19</v>
      </c>
      <c r="E111" s="79">
        <v>9</v>
      </c>
      <c r="F111" s="103" t="e">
        <f>Atlantic_Scenario_Calculations!K63</f>
        <v>#DIV/0!</v>
      </c>
      <c r="G111" s="103" t="e">
        <f>Atlantic_Scenario_Calculations!L63</f>
        <v>#DIV/0!</v>
      </c>
      <c r="H111" s="103" t="e">
        <f>Atlantic_Scenario_Calculations!M63</f>
        <v>#DIV/0!</v>
      </c>
      <c r="I111" s="103" t="e">
        <f>Atlantic_Scenario_Calculations!N63</f>
        <v>#DIV/0!</v>
      </c>
      <c r="O111" s="84"/>
    </row>
    <row r="112" spans="1:15" x14ac:dyDescent="0.2">
      <c r="A112" s="84"/>
      <c r="C112" s="79" t="s">
        <v>56</v>
      </c>
      <c r="D112" s="79" t="s">
        <v>20</v>
      </c>
      <c r="E112" s="79">
        <v>1</v>
      </c>
      <c r="F112" s="103" t="e">
        <f>Atlantic_Scenario_Calculations!K64</f>
        <v>#DIV/0!</v>
      </c>
      <c r="G112" s="103" t="e">
        <f>Atlantic_Scenario_Calculations!L64</f>
        <v>#DIV/0!</v>
      </c>
      <c r="H112" s="103" t="e">
        <f>Atlantic_Scenario_Calculations!M64</f>
        <v>#DIV/0!</v>
      </c>
      <c r="I112" s="103" t="e">
        <f>Atlantic_Scenario_Calculations!N64</f>
        <v>#DIV/0!</v>
      </c>
      <c r="O112" s="84"/>
    </row>
    <row r="113" spans="1:15" x14ac:dyDescent="0.2">
      <c r="A113" s="84"/>
      <c r="C113" s="79" t="s">
        <v>57</v>
      </c>
      <c r="D113" s="79" t="s">
        <v>20</v>
      </c>
      <c r="E113" s="79">
        <v>2</v>
      </c>
      <c r="F113" s="103" t="e">
        <f>Atlantic_Scenario_Calculations!K65</f>
        <v>#DIV/0!</v>
      </c>
      <c r="G113" s="103" t="e">
        <f>Atlantic_Scenario_Calculations!L65</f>
        <v>#DIV/0!</v>
      </c>
      <c r="H113" s="103" t="e">
        <f>Atlantic_Scenario_Calculations!M65</f>
        <v>#DIV/0!</v>
      </c>
      <c r="I113" s="103" t="e">
        <f>Atlantic_Scenario_Calculations!N65</f>
        <v>#DIV/0!</v>
      </c>
      <c r="O113" s="84"/>
    </row>
    <row r="114" spans="1:15" x14ac:dyDescent="0.2">
      <c r="A114" s="84"/>
      <c r="C114" s="79" t="s">
        <v>58</v>
      </c>
      <c r="D114" s="79" t="s">
        <v>20</v>
      </c>
      <c r="E114" s="79">
        <v>6</v>
      </c>
      <c r="F114" s="103" t="e">
        <f>Atlantic_Scenario_Calculations!K66</f>
        <v>#DIV/0!</v>
      </c>
      <c r="G114" s="103" t="e">
        <f>Atlantic_Scenario_Calculations!L66</f>
        <v>#DIV/0!</v>
      </c>
      <c r="H114" s="103" t="e">
        <f>Atlantic_Scenario_Calculations!M66</f>
        <v>#DIV/0!</v>
      </c>
      <c r="I114" s="103" t="e">
        <f>Atlantic_Scenario_Calculations!N66</f>
        <v>#DIV/0!</v>
      </c>
      <c r="O114" s="84"/>
    </row>
    <row r="115" spans="1:15" x14ac:dyDescent="0.2">
      <c r="A115" s="84"/>
      <c r="C115" s="79" t="s">
        <v>74</v>
      </c>
      <c r="D115" s="79" t="s">
        <v>59</v>
      </c>
      <c r="E115" s="79">
        <v>1</v>
      </c>
      <c r="F115" s="103" t="e">
        <f>Med_Scenario_Calculations!K20</f>
        <v>#DIV/0!</v>
      </c>
      <c r="G115" s="103" t="e">
        <f>Med_Scenario_Calculations!L20</f>
        <v>#DIV/0!</v>
      </c>
      <c r="H115" s="103" t="e">
        <f>Med_Scenario_Calculations!M20</f>
        <v>#DIV/0!</v>
      </c>
      <c r="I115" s="103" t="e">
        <f>Med_Scenario_Calculations!N20</f>
        <v>#DIV/0!</v>
      </c>
      <c r="O115" s="84"/>
    </row>
    <row r="116" spans="1:15" x14ac:dyDescent="0.2">
      <c r="A116" s="84"/>
      <c r="C116" s="79" t="s">
        <v>75</v>
      </c>
      <c r="D116" s="79" t="s">
        <v>59</v>
      </c>
      <c r="E116" s="79">
        <v>2</v>
      </c>
      <c r="F116" s="103" t="e">
        <f>Med_Scenario_Calculations!K21</f>
        <v>#DIV/0!</v>
      </c>
      <c r="G116" s="103" t="e">
        <f>Med_Scenario_Calculations!L21</f>
        <v>#DIV/0!</v>
      </c>
      <c r="H116" s="103" t="e">
        <f>Med_Scenario_Calculations!M21</f>
        <v>#DIV/0!</v>
      </c>
      <c r="I116" s="103" t="e">
        <f>Med_Scenario_Calculations!N21</f>
        <v>#DIV/0!</v>
      </c>
      <c r="O116" s="84"/>
    </row>
    <row r="117" spans="1:15" x14ac:dyDescent="0.2">
      <c r="A117" s="84"/>
      <c r="C117" s="79" t="s">
        <v>76</v>
      </c>
      <c r="D117" s="79" t="s">
        <v>59</v>
      </c>
      <c r="E117" s="79">
        <v>3</v>
      </c>
      <c r="F117" s="103" t="e">
        <f>Med_Scenario_Calculations!K22</f>
        <v>#DIV/0!</v>
      </c>
      <c r="G117" s="103" t="e">
        <f>Med_Scenario_Calculations!L22</f>
        <v>#DIV/0!</v>
      </c>
      <c r="H117" s="103" t="e">
        <f>Med_Scenario_Calculations!M22</f>
        <v>#DIV/0!</v>
      </c>
      <c r="I117" s="103" t="e">
        <f>Med_Scenario_Calculations!N22</f>
        <v>#DIV/0!</v>
      </c>
      <c r="O117" s="84"/>
    </row>
    <row r="118" spans="1:15" x14ac:dyDescent="0.2">
      <c r="A118" s="84"/>
      <c r="C118" s="79" t="s">
        <v>77</v>
      </c>
      <c r="D118" s="79" t="s">
        <v>59</v>
      </c>
      <c r="E118" s="79">
        <v>5</v>
      </c>
      <c r="F118" s="103" t="e">
        <f>Med_Scenario_Calculations!K23</f>
        <v>#DIV/0!</v>
      </c>
      <c r="G118" s="103" t="e">
        <f>Med_Scenario_Calculations!L23</f>
        <v>#DIV/0!</v>
      </c>
      <c r="H118" s="103" t="e">
        <f>Med_Scenario_Calculations!M23</f>
        <v>#DIV/0!</v>
      </c>
      <c r="I118" s="103" t="e">
        <f>Med_Scenario_Calculations!N23</f>
        <v>#DIV/0!</v>
      </c>
      <c r="O118" s="84"/>
    </row>
    <row r="119" spans="1:15" x14ac:dyDescent="0.2">
      <c r="A119" s="84"/>
      <c r="C119" s="79" t="s">
        <v>78</v>
      </c>
      <c r="D119" s="79" t="s">
        <v>13</v>
      </c>
      <c r="E119" s="79">
        <v>10</v>
      </c>
      <c r="F119" s="103" t="e">
        <f>Med_Scenario_Calculations!K24</f>
        <v>#DIV/0!</v>
      </c>
      <c r="G119" s="103" t="e">
        <f>Med_Scenario_Calculations!L24</f>
        <v>#DIV/0!</v>
      </c>
      <c r="H119" s="103" t="e">
        <f>Med_Scenario_Calculations!M24</f>
        <v>#DIV/0!</v>
      </c>
      <c r="I119" s="103" t="e">
        <f>Med_Scenario_Calculations!N24</f>
        <v>#DIV/0!</v>
      </c>
      <c r="O119" s="84"/>
    </row>
    <row r="120" spans="1:15" x14ac:dyDescent="0.2">
      <c r="A120" s="84"/>
      <c r="C120" s="79" t="s">
        <v>79</v>
      </c>
      <c r="D120" s="79" t="s">
        <v>13</v>
      </c>
      <c r="E120" s="79">
        <v>4</v>
      </c>
      <c r="F120" s="103" t="e">
        <f>Med_Scenario_Calculations!K25</f>
        <v>#DIV/0!</v>
      </c>
      <c r="G120" s="103" t="e">
        <f>Med_Scenario_Calculations!L25</f>
        <v>#DIV/0!</v>
      </c>
      <c r="H120" s="103" t="e">
        <f>Med_Scenario_Calculations!M25</f>
        <v>#DIV/0!</v>
      </c>
      <c r="I120" s="103" t="e">
        <f>Med_Scenario_Calculations!N25</f>
        <v>#DIV/0!</v>
      </c>
      <c r="O120" s="84"/>
    </row>
    <row r="121" spans="1:15" x14ac:dyDescent="0.2">
      <c r="A121" s="84"/>
      <c r="C121" s="79" t="s">
        <v>80</v>
      </c>
      <c r="D121" s="79" t="s">
        <v>13</v>
      </c>
      <c r="E121" s="79">
        <v>5</v>
      </c>
      <c r="F121" s="103" t="e">
        <f>Med_Scenario_Calculations!K26</f>
        <v>#DIV/0!</v>
      </c>
      <c r="G121" s="103" t="e">
        <f>Med_Scenario_Calculations!L26</f>
        <v>#DIV/0!</v>
      </c>
      <c r="H121" s="103" t="e">
        <f>Med_Scenario_Calculations!M26</f>
        <v>#DIV/0!</v>
      </c>
      <c r="I121" s="103" t="e">
        <f>Med_Scenario_Calculations!N26</f>
        <v>#DIV/0!</v>
      </c>
      <c r="O121" s="84"/>
    </row>
    <row r="122" spans="1:15" x14ac:dyDescent="0.2">
      <c r="A122" s="84"/>
      <c r="C122" s="79" t="s">
        <v>81</v>
      </c>
      <c r="D122" s="79" t="s">
        <v>13</v>
      </c>
      <c r="E122" s="79">
        <v>6</v>
      </c>
      <c r="F122" s="103" t="e">
        <f>Med_Scenario_Calculations!K27</f>
        <v>#DIV/0!</v>
      </c>
      <c r="G122" s="103" t="e">
        <f>Med_Scenario_Calculations!L27</f>
        <v>#DIV/0!</v>
      </c>
      <c r="H122" s="103" t="e">
        <f>Med_Scenario_Calculations!M27</f>
        <v>#DIV/0!</v>
      </c>
      <c r="I122" s="103" t="e">
        <f>Med_Scenario_Calculations!N27</f>
        <v>#DIV/0!</v>
      </c>
      <c r="O122" s="84"/>
    </row>
    <row r="123" spans="1:15" x14ac:dyDescent="0.2">
      <c r="A123" s="84"/>
      <c r="C123" s="79" t="s">
        <v>82</v>
      </c>
      <c r="D123" s="79" t="s">
        <v>13</v>
      </c>
      <c r="E123" s="79">
        <v>7</v>
      </c>
      <c r="F123" s="103" t="e">
        <f>Med_Scenario_Calculations!K28</f>
        <v>#DIV/0!</v>
      </c>
      <c r="G123" s="103" t="e">
        <f>Med_Scenario_Calculations!L28</f>
        <v>#DIV/0!</v>
      </c>
      <c r="H123" s="103" t="e">
        <f>Med_Scenario_Calculations!M28</f>
        <v>#DIV/0!</v>
      </c>
      <c r="I123" s="103" t="e">
        <f>Med_Scenario_Calculations!N28</f>
        <v>#DIV/0!</v>
      </c>
      <c r="O123" s="84"/>
    </row>
    <row r="124" spans="1:15" x14ac:dyDescent="0.2">
      <c r="A124" s="84"/>
      <c r="C124" s="79" t="s">
        <v>83</v>
      </c>
      <c r="D124" s="79" t="s">
        <v>13</v>
      </c>
      <c r="E124" s="79">
        <v>8</v>
      </c>
      <c r="F124" s="103" t="e">
        <f>Med_Scenario_Calculations!K29</f>
        <v>#DIV/0!</v>
      </c>
      <c r="G124" s="103" t="e">
        <f>Med_Scenario_Calculations!L29</f>
        <v>#DIV/0!</v>
      </c>
      <c r="H124" s="103" t="e">
        <f>Med_Scenario_Calculations!M29</f>
        <v>#DIV/0!</v>
      </c>
      <c r="I124" s="103" t="e">
        <f>Med_Scenario_Calculations!N29</f>
        <v>#DIV/0!</v>
      </c>
      <c r="O124" s="84"/>
    </row>
    <row r="125" spans="1:15" x14ac:dyDescent="0.2">
      <c r="A125" s="84"/>
      <c r="C125" s="79" t="s">
        <v>84</v>
      </c>
      <c r="D125" s="79" t="s">
        <v>13</v>
      </c>
      <c r="E125" s="79">
        <v>9</v>
      </c>
      <c r="F125" s="103" t="e">
        <f>Med_Scenario_Calculations!K30</f>
        <v>#DIV/0!</v>
      </c>
      <c r="G125" s="103" t="e">
        <f>Med_Scenario_Calculations!L30</f>
        <v>#DIV/0!</v>
      </c>
      <c r="H125" s="103" t="e">
        <f>Med_Scenario_Calculations!M30</f>
        <v>#DIV/0!</v>
      </c>
      <c r="I125" s="103" t="e">
        <f>Med_Scenario_Calculations!N30</f>
        <v>#DIV/0!</v>
      </c>
      <c r="O125" s="84"/>
    </row>
    <row r="126" spans="1:15" x14ac:dyDescent="0.2">
      <c r="A126" s="84"/>
      <c r="C126" s="79" t="s">
        <v>85</v>
      </c>
      <c r="D126" s="79" t="s">
        <v>60</v>
      </c>
      <c r="E126" s="79">
        <v>1</v>
      </c>
      <c r="F126" s="103" t="e">
        <f>Med_Scenario_Calculations!K31</f>
        <v>#DIV/0!</v>
      </c>
      <c r="G126" s="103" t="e">
        <f>Med_Scenario_Calculations!L31</f>
        <v>#DIV/0!</v>
      </c>
      <c r="H126" s="103" t="e">
        <f>Med_Scenario_Calculations!M31</f>
        <v>#DIV/0!</v>
      </c>
      <c r="I126" s="103" t="e">
        <f>Med_Scenario_Calculations!N31</f>
        <v>#DIV/0!</v>
      </c>
      <c r="O126" s="84"/>
    </row>
    <row r="127" spans="1:15" x14ac:dyDescent="0.2">
      <c r="A127" s="84"/>
      <c r="C127" s="79" t="s">
        <v>86</v>
      </c>
      <c r="D127" s="79" t="s">
        <v>60</v>
      </c>
      <c r="E127" s="79">
        <v>10</v>
      </c>
      <c r="F127" s="103" t="e">
        <f>Med_Scenario_Calculations!K32</f>
        <v>#DIV/0!</v>
      </c>
      <c r="G127" s="103" t="e">
        <f>Med_Scenario_Calculations!L32</f>
        <v>#DIV/0!</v>
      </c>
      <c r="H127" s="103" t="e">
        <f>Med_Scenario_Calculations!M32</f>
        <v>#DIV/0!</v>
      </c>
      <c r="I127" s="103" t="e">
        <f>Med_Scenario_Calculations!N32</f>
        <v>#DIV/0!</v>
      </c>
      <c r="O127" s="84"/>
    </row>
    <row r="128" spans="1:15" x14ac:dyDescent="0.2">
      <c r="A128" s="84"/>
      <c r="C128" s="79" t="s">
        <v>87</v>
      </c>
      <c r="D128" s="79" t="s">
        <v>60</v>
      </c>
      <c r="E128" s="79">
        <v>2</v>
      </c>
      <c r="F128" s="103" t="e">
        <f>Med_Scenario_Calculations!K33</f>
        <v>#DIV/0!</v>
      </c>
      <c r="G128" s="103" t="e">
        <f>Med_Scenario_Calculations!L33</f>
        <v>#DIV/0!</v>
      </c>
      <c r="H128" s="103" t="e">
        <f>Med_Scenario_Calculations!M33</f>
        <v>#DIV/0!</v>
      </c>
      <c r="I128" s="103" t="e">
        <f>Med_Scenario_Calculations!N33</f>
        <v>#DIV/0!</v>
      </c>
      <c r="O128" s="84"/>
    </row>
    <row r="129" spans="1:15" x14ac:dyDescent="0.2">
      <c r="A129" s="84"/>
      <c r="C129" s="79" t="s">
        <v>88</v>
      </c>
      <c r="D129" s="79" t="s">
        <v>60</v>
      </c>
      <c r="E129" s="79">
        <v>3</v>
      </c>
      <c r="F129" s="103" t="e">
        <f>Med_Scenario_Calculations!K34</f>
        <v>#DIV/0!</v>
      </c>
      <c r="G129" s="103" t="e">
        <f>Med_Scenario_Calculations!L34</f>
        <v>#DIV/0!</v>
      </c>
      <c r="H129" s="103" t="e">
        <f>Med_Scenario_Calculations!M34</f>
        <v>#DIV/0!</v>
      </c>
      <c r="I129" s="103" t="e">
        <f>Med_Scenario_Calculations!N34</f>
        <v>#DIV/0!</v>
      </c>
      <c r="O129" s="84"/>
    </row>
    <row r="130" spans="1:15" x14ac:dyDescent="0.2">
      <c r="A130" s="84"/>
      <c r="C130" s="79" t="s">
        <v>89</v>
      </c>
      <c r="D130" s="79" t="s">
        <v>60</v>
      </c>
      <c r="E130" s="79">
        <v>4</v>
      </c>
      <c r="F130" s="103" t="e">
        <f>Med_Scenario_Calculations!K35</f>
        <v>#DIV/0!</v>
      </c>
      <c r="G130" s="103" t="e">
        <f>Med_Scenario_Calculations!L35</f>
        <v>#DIV/0!</v>
      </c>
      <c r="H130" s="103" t="e">
        <f>Med_Scenario_Calculations!M35</f>
        <v>#DIV/0!</v>
      </c>
      <c r="I130" s="103" t="e">
        <f>Med_Scenario_Calculations!N35</f>
        <v>#DIV/0!</v>
      </c>
      <c r="O130" s="84"/>
    </row>
    <row r="131" spans="1:15" x14ac:dyDescent="0.2">
      <c r="A131" s="84"/>
      <c r="C131" s="79" t="s">
        <v>90</v>
      </c>
      <c r="D131" s="79" t="s">
        <v>60</v>
      </c>
      <c r="E131" s="79">
        <v>5</v>
      </c>
      <c r="F131" s="103" t="e">
        <f>Med_Scenario_Calculations!K36</f>
        <v>#DIV/0!</v>
      </c>
      <c r="G131" s="103" t="e">
        <f>Med_Scenario_Calculations!L36</f>
        <v>#DIV/0!</v>
      </c>
      <c r="H131" s="103" t="e">
        <f>Med_Scenario_Calculations!M36</f>
        <v>#DIV/0!</v>
      </c>
      <c r="I131" s="103" t="e">
        <f>Med_Scenario_Calculations!N36</f>
        <v>#DIV/0!</v>
      </c>
      <c r="O131" s="84"/>
    </row>
    <row r="132" spans="1:15" x14ac:dyDescent="0.2">
      <c r="A132" s="84"/>
      <c r="C132" s="79" t="s">
        <v>91</v>
      </c>
      <c r="D132" s="79" t="s">
        <v>60</v>
      </c>
      <c r="E132" s="79">
        <v>6</v>
      </c>
      <c r="F132" s="103" t="e">
        <f>Med_Scenario_Calculations!K37</f>
        <v>#DIV/0!</v>
      </c>
      <c r="G132" s="103" t="e">
        <f>Med_Scenario_Calculations!L37</f>
        <v>#DIV/0!</v>
      </c>
      <c r="H132" s="103" t="e">
        <f>Med_Scenario_Calculations!M37</f>
        <v>#DIV/0!</v>
      </c>
      <c r="I132" s="103" t="e">
        <f>Med_Scenario_Calculations!N37</f>
        <v>#DIV/0!</v>
      </c>
      <c r="O132" s="84"/>
    </row>
    <row r="133" spans="1:15" x14ac:dyDescent="0.2">
      <c r="A133" s="84"/>
      <c r="C133" s="79" t="s">
        <v>92</v>
      </c>
      <c r="D133" s="79" t="s">
        <v>60</v>
      </c>
      <c r="E133" s="79">
        <v>7</v>
      </c>
      <c r="F133" s="103" t="e">
        <f>Med_Scenario_Calculations!K38</f>
        <v>#DIV/0!</v>
      </c>
      <c r="G133" s="103" t="e">
        <f>Med_Scenario_Calculations!L38</f>
        <v>#DIV/0!</v>
      </c>
      <c r="H133" s="103" t="e">
        <f>Med_Scenario_Calculations!M38</f>
        <v>#DIV/0!</v>
      </c>
      <c r="I133" s="103" t="e">
        <f>Med_Scenario_Calculations!N38</f>
        <v>#DIV/0!</v>
      </c>
      <c r="O133" s="84"/>
    </row>
    <row r="134" spans="1:15" x14ac:dyDescent="0.2">
      <c r="A134" s="84"/>
      <c r="C134" s="79" t="s">
        <v>93</v>
      </c>
      <c r="D134" s="79" t="s">
        <v>60</v>
      </c>
      <c r="E134" s="79">
        <v>8</v>
      </c>
      <c r="F134" s="103" t="e">
        <f>Med_Scenario_Calculations!K39</f>
        <v>#DIV/0!</v>
      </c>
      <c r="G134" s="103" t="e">
        <f>Med_Scenario_Calculations!L39</f>
        <v>#DIV/0!</v>
      </c>
      <c r="H134" s="103" t="e">
        <f>Med_Scenario_Calculations!M39</f>
        <v>#DIV/0!</v>
      </c>
      <c r="I134" s="103" t="e">
        <f>Med_Scenario_Calculations!N39</f>
        <v>#DIV/0!</v>
      </c>
      <c r="O134" s="84"/>
    </row>
    <row r="135" spans="1:15" x14ac:dyDescent="0.2">
      <c r="A135" s="84"/>
      <c r="C135" s="79" t="s">
        <v>94</v>
      </c>
      <c r="D135" s="79" t="s">
        <v>60</v>
      </c>
      <c r="E135" s="79">
        <v>9</v>
      </c>
      <c r="F135" s="103" t="e">
        <f>Med_Scenario_Calculations!K40</f>
        <v>#DIV/0!</v>
      </c>
      <c r="G135" s="103" t="e">
        <f>Med_Scenario_Calculations!L40</f>
        <v>#DIV/0!</v>
      </c>
      <c r="H135" s="103" t="e">
        <f>Med_Scenario_Calculations!M40</f>
        <v>#DIV/0!</v>
      </c>
      <c r="I135" s="103" t="e">
        <f>Med_Scenario_Calculations!N40</f>
        <v>#DIV/0!</v>
      </c>
      <c r="O135" s="84"/>
    </row>
    <row r="136" spans="1:15" x14ac:dyDescent="0.2">
      <c r="A136" s="84"/>
      <c r="C136" s="79" t="s">
        <v>95</v>
      </c>
      <c r="D136" s="79" t="s">
        <v>61</v>
      </c>
      <c r="E136" s="79">
        <v>10</v>
      </c>
      <c r="F136" s="103" t="e">
        <f>Med_Scenario_Calculations!K41</f>
        <v>#DIV/0!</v>
      </c>
      <c r="G136" s="103" t="e">
        <f>Med_Scenario_Calculations!L41</f>
        <v>#DIV/0!</v>
      </c>
      <c r="H136" s="103" t="e">
        <f>Med_Scenario_Calculations!M41</f>
        <v>#DIV/0!</v>
      </c>
      <c r="I136" s="103" t="e">
        <f>Med_Scenario_Calculations!N41</f>
        <v>#DIV/0!</v>
      </c>
      <c r="O136" s="84"/>
    </row>
    <row r="137" spans="1:15" x14ac:dyDescent="0.2">
      <c r="A137" s="84"/>
      <c r="C137" s="79" t="s">
        <v>96</v>
      </c>
      <c r="D137" s="79" t="s">
        <v>61</v>
      </c>
      <c r="E137" s="79">
        <v>2</v>
      </c>
      <c r="F137" s="103" t="e">
        <f>Med_Scenario_Calculations!K42</f>
        <v>#DIV/0!</v>
      </c>
      <c r="G137" s="103" t="e">
        <f>Med_Scenario_Calculations!L42</f>
        <v>#DIV/0!</v>
      </c>
      <c r="H137" s="103" t="e">
        <f>Med_Scenario_Calculations!M42</f>
        <v>#DIV/0!</v>
      </c>
      <c r="I137" s="103" t="e">
        <f>Med_Scenario_Calculations!N42</f>
        <v>#DIV/0!</v>
      </c>
      <c r="O137" s="84"/>
    </row>
    <row r="138" spans="1:15" x14ac:dyDescent="0.2">
      <c r="A138" s="84"/>
      <c r="C138" s="79" t="s">
        <v>97</v>
      </c>
      <c r="D138" s="79" t="s">
        <v>61</v>
      </c>
      <c r="E138" s="79">
        <v>3</v>
      </c>
      <c r="F138" s="103" t="e">
        <f>Med_Scenario_Calculations!K43</f>
        <v>#DIV/0!</v>
      </c>
      <c r="G138" s="103" t="e">
        <f>Med_Scenario_Calculations!L43</f>
        <v>#DIV/0!</v>
      </c>
      <c r="H138" s="103" t="e">
        <f>Med_Scenario_Calculations!M43</f>
        <v>#DIV/0!</v>
      </c>
      <c r="I138" s="103" t="e">
        <f>Med_Scenario_Calculations!N43</f>
        <v>#DIV/0!</v>
      </c>
      <c r="O138" s="84"/>
    </row>
    <row r="139" spans="1:15" x14ac:dyDescent="0.2">
      <c r="A139" s="84"/>
      <c r="C139" s="79" t="s">
        <v>98</v>
      </c>
      <c r="D139" s="79" t="s">
        <v>61</v>
      </c>
      <c r="E139" s="79">
        <v>5</v>
      </c>
      <c r="F139" s="103" t="e">
        <f>Med_Scenario_Calculations!K44</f>
        <v>#DIV/0!</v>
      </c>
      <c r="G139" s="103" t="e">
        <f>Med_Scenario_Calculations!L44</f>
        <v>#DIV/0!</v>
      </c>
      <c r="H139" s="103" t="e">
        <f>Med_Scenario_Calculations!M44</f>
        <v>#DIV/0!</v>
      </c>
      <c r="I139" s="103" t="e">
        <f>Med_Scenario_Calculations!N44</f>
        <v>#DIV/0!</v>
      </c>
      <c r="O139" s="84"/>
    </row>
    <row r="140" spans="1:15" x14ac:dyDescent="0.2">
      <c r="A140" s="84"/>
      <c r="C140" s="79" t="s">
        <v>99</v>
      </c>
      <c r="D140" s="79" t="s">
        <v>61</v>
      </c>
      <c r="E140" s="79">
        <v>6</v>
      </c>
      <c r="F140" s="103" t="e">
        <f>Med_Scenario_Calculations!K45</f>
        <v>#DIV/0!</v>
      </c>
      <c r="G140" s="103" t="e">
        <f>Med_Scenario_Calculations!L45</f>
        <v>#DIV/0!</v>
      </c>
      <c r="H140" s="103" t="e">
        <f>Med_Scenario_Calculations!M45</f>
        <v>#DIV/0!</v>
      </c>
      <c r="I140" s="103" t="e">
        <f>Med_Scenario_Calculations!N45</f>
        <v>#DIV/0!</v>
      </c>
      <c r="O140" s="84"/>
    </row>
    <row r="141" spans="1:15" x14ac:dyDescent="0.2">
      <c r="A141" s="84"/>
      <c r="C141" s="79" t="s">
        <v>100</v>
      </c>
      <c r="D141" s="79" t="s">
        <v>61</v>
      </c>
      <c r="E141" s="79">
        <v>7</v>
      </c>
      <c r="F141" s="103" t="e">
        <f>Med_Scenario_Calculations!K46</f>
        <v>#DIV/0!</v>
      </c>
      <c r="G141" s="103" t="e">
        <f>Med_Scenario_Calculations!L46</f>
        <v>#DIV/0!</v>
      </c>
      <c r="H141" s="103" t="e">
        <f>Med_Scenario_Calculations!M46</f>
        <v>#DIV/0!</v>
      </c>
      <c r="I141" s="103" t="e">
        <f>Med_Scenario_Calculations!N46</f>
        <v>#DIV/0!</v>
      </c>
      <c r="O141" s="84"/>
    </row>
    <row r="142" spans="1:15" x14ac:dyDescent="0.2">
      <c r="A142" s="84"/>
      <c r="C142" s="79" t="s">
        <v>101</v>
      </c>
      <c r="D142" s="79" t="s">
        <v>61</v>
      </c>
      <c r="E142" s="79">
        <v>8</v>
      </c>
      <c r="F142" s="103" t="e">
        <f>Med_Scenario_Calculations!K47</f>
        <v>#DIV/0!</v>
      </c>
      <c r="G142" s="103" t="e">
        <f>Med_Scenario_Calculations!L47</f>
        <v>#DIV/0!</v>
      </c>
      <c r="H142" s="103" t="e">
        <f>Med_Scenario_Calculations!M47</f>
        <v>#DIV/0!</v>
      </c>
      <c r="I142" s="103" t="e">
        <f>Med_Scenario_Calculations!N47</f>
        <v>#DIV/0!</v>
      </c>
      <c r="O142" s="84"/>
    </row>
    <row r="143" spans="1:15" x14ac:dyDescent="0.2">
      <c r="A143" s="84"/>
      <c r="C143" s="79" t="s">
        <v>102</v>
      </c>
      <c r="D143" s="79" t="s">
        <v>61</v>
      </c>
      <c r="E143" s="79">
        <v>9</v>
      </c>
      <c r="F143" s="103" t="e">
        <f>Med_Scenario_Calculations!K48</f>
        <v>#DIV/0!</v>
      </c>
      <c r="G143" s="103" t="e">
        <f>Med_Scenario_Calculations!L48</f>
        <v>#DIV/0!</v>
      </c>
      <c r="H143" s="103" t="e">
        <f>Med_Scenario_Calculations!M48</f>
        <v>#DIV/0!</v>
      </c>
      <c r="I143" s="103" t="e">
        <f>Med_Scenario_Calculations!N48</f>
        <v>#DIV/0!</v>
      </c>
      <c r="O143" s="84"/>
    </row>
    <row r="144" spans="1:15" x14ac:dyDescent="0.2">
      <c r="A144" s="84"/>
      <c r="C144" s="79" t="s">
        <v>103</v>
      </c>
      <c r="D144" s="79" t="s">
        <v>62</v>
      </c>
      <c r="E144" s="79">
        <v>1</v>
      </c>
      <c r="F144" s="103" t="e">
        <f>Med_Scenario_Calculations!K49</f>
        <v>#DIV/0!</v>
      </c>
      <c r="G144" s="103" t="e">
        <f>Med_Scenario_Calculations!L49</f>
        <v>#DIV/0!</v>
      </c>
      <c r="H144" s="103" t="e">
        <f>Med_Scenario_Calculations!M49</f>
        <v>#DIV/0!</v>
      </c>
      <c r="I144" s="103" t="e">
        <f>Med_Scenario_Calculations!N49</f>
        <v>#DIV/0!</v>
      </c>
      <c r="O144" s="84"/>
    </row>
    <row r="145" spans="1:15" x14ac:dyDescent="0.2">
      <c r="A145" s="84"/>
      <c r="C145" s="79" t="s">
        <v>104</v>
      </c>
      <c r="D145" s="79" t="s">
        <v>62</v>
      </c>
      <c r="E145" s="79">
        <v>10</v>
      </c>
      <c r="F145" s="103" t="e">
        <f>Med_Scenario_Calculations!K50</f>
        <v>#DIV/0!</v>
      </c>
      <c r="G145" s="103" t="e">
        <f>Med_Scenario_Calculations!L50</f>
        <v>#DIV/0!</v>
      </c>
      <c r="H145" s="103" t="e">
        <f>Med_Scenario_Calculations!M50</f>
        <v>#DIV/0!</v>
      </c>
      <c r="I145" s="103" t="e">
        <f>Med_Scenario_Calculations!N50</f>
        <v>#DIV/0!</v>
      </c>
      <c r="O145" s="84"/>
    </row>
    <row r="146" spans="1:15" x14ac:dyDescent="0.2">
      <c r="A146" s="84"/>
      <c r="C146" s="79" t="s">
        <v>105</v>
      </c>
      <c r="D146" s="79" t="s">
        <v>62</v>
      </c>
      <c r="E146" s="79">
        <v>2</v>
      </c>
      <c r="F146" s="103" t="e">
        <f>Med_Scenario_Calculations!K51</f>
        <v>#DIV/0!</v>
      </c>
      <c r="G146" s="103" t="e">
        <f>Med_Scenario_Calculations!L51</f>
        <v>#DIV/0!</v>
      </c>
      <c r="H146" s="103" t="e">
        <f>Med_Scenario_Calculations!M51</f>
        <v>#DIV/0!</v>
      </c>
      <c r="I146" s="103" t="e">
        <f>Med_Scenario_Calculations!N51</f>
        <v>#DIV/0!</v>
      </c>
      <c r="O146" s="84"/>
    </row>
    <row r="147" spans="1:15" x14ac:dyDescent="0.2">
      <c r="A147" s="84"/>
      <c r="C147" s="79" t="s">
        <v>106</v>
      </c>
      <c r="D147" s="79" t="s">
        <v>62</v>
      </c>
      <c r="E147" s="79">
        <v>3</v>
      </c>
      <c r="F147" s="103" t="e">
        <f>Med_Scenario_Calculations!K52</f>
        <v>#DIV/0!</v>
      </c>
      <c r="G147" s="103" t="e">
        <f>Med_Scenario_Calculations!L52</f>
        <v>#DIV/0!</v>
      </c>
      <c r="H147" s="103" t="e">
        <f>Med_Scenario_Calculations!M52</f>
        <v>#DIV/0!</v>
      </c>
      <c r="I147" s="103" t="e">
        <f>Med_Scenario_Calculations!N52</f>
        <v>#DIV/0!</v>
      </c>
      <c r="O147" s="84"/>
    </row>
    <row r="148" spans="1:15" x14ac:dyDescent="0.2">
      <c r="A148" s="84"/>
      <c r="C148" s="79" t="s">
        <v>107</v>
      </c>
      <c r="D148" s="79" t="s">
        <v>62</v>
      </c>
      <c r="E148" s="79">
        <v>4</v>
      </c>
      <c r="F148" s="103" t="e">
        <f>Med_Scenario_Calculations!K53</f>
        <v>#DIV/0!</v>
      </c>
      <c r="G148" s="103" t="e">
        <f>Med_Scenario_Calculations!L53</f>
        <v>#DIV/0!</v>
      </c>
      <c r="H148" s="103" t="e">
        <f>Med_Scenario_Calculations!M53</f>
        <v>#DIV/0!</v>
      </c>
      <c r="I148" s="103" t="e">
        <f>Med_Scenario_Calculations!N53</f>
        <v>#DIV/0!</v>
      </c>
      <c r="O148" s="84"/>
    </row>
    <row r="149" spans="1:15" x14ac:dyDescent="0.2">
      <c r="A149" s="84"/>
      <c r="C149" s="79" t="s">
        <v>108</v>
      </c>
      <c r="D149" s="79" t="s">
        <v>62</v>
      </c>
      <c r="E149" s="79">
        <v>5</v>
      </c>
      <c r="F149" s="103" t="e">
        <f>Med_Scenario_Calculations!K54</f>
        <v>#DIV/0!</v>
      </c>
      <c r="G149" s="103" t="e">
        <f>Med_Scenario_Calculations!L54</f>
        <v>#DIV/0!</v>
      </c>
      <c r="H149" s="103" t="e">
        <f>Med_Scenario_Calculations!M54</f>
        <v>#DIV/0!</v>
      </c>
      <c r="I149" s="103" t="e">
        <f>Med_Scenario_Calculations!N54</f>
        <v>#DIV/0!</v>
      </c>
      <c r="O149" s="84"/>
    </row>
    <row r="150" spans="1:15" x14ac:dyDescent="0.2">
      <c r="A150" s="84"/>
      <c r="C150" s="79" t="s">
        <v>109</v>
      </c>
      <c r="D150" s="79" t="s">
        <v>62</v>
      </c>
      <c r="E150" s="79">
        <v>6</v>
      </c>
      <c r="F150" s="103" t="e">
        <f>Med_Scenario_Calculations!K55</f>
        <v>#DIV/0!</v>
      </c>
      <c r="G150" s="103" t="e">
        <f>Med_Scenario_Calculations!L55</f>
        <v>#DIV/0!</v>
      </c>
      <c r="H150" s="103" t="e">
        <f>Med_Scenario_Calculations!M55</f>
        <v>#DIV/0!</v>
      </c>
      <c r="I150" s="103" t="e">
        <f>Med_Scenario_Calculations!N55</f>
        <v>#DIV/0!</v>
      </c>
      <c r="O150" s="84"/>
    </row>
    <row r="151" spans="1:15" x14ac:dyDescent="0.2">
      <c r="A151" s="84"/>
      <c r="C151" s="79" t="s">
        <v>110</v>
      </c>
      <c r="D151" s="79" t="s">
        <v>62</v>
      </c>
      <c r="E151" s="79">
        <v>7</v>
      </c>
      <c r="F151" s="103" t="e">
        <f>Med_Scenario_Calculations!K56</f>
        <v>#DIV/0!</v>
      </c>
      <c r="G151" s="103" t="e">
        <f>Med_Scenario_Calculations!L56</f>
        <v>#DIV/0!</v>
      </c>
      <c r="H151" s="103" t="e">
        <f>Med_Scenario_Calculations!M56</f>
        <v>#DIV/0!</v>
      </c>
      <c r="I151" s="103" t="e">
        <f>Med_Scenario_Calculations!N56</f>
        <v>#DIV/0!</v>
      </c>
      <c r="O151" s="84"/>
    </row>
    <row r="152" spans="1:15" x14ac:dyDescent="0.2">
      <c r="A152" s="84"/>
      <c r="C152" s="79" t="s">
        <v>111</v>
      </c>
      <c r="D152" s="79" t="s">
        <v>62</v>
      </c>
      <c r="E152" s="79">
        <v>8</v>
      </c>
      <c r="F152" s="103" t="e">
        <f>Med_Scenario_Calculations!K57</f>
        <v>#DIV/0!</v>
      </c>
      <c r="G152" s="103" t="e">
        <f>Med_Scenario_Calculations!L57</f>
        <v>#DIV/0!</v>
      </c>
      <c r="H152" s="103" t="e">
        <f>Med_Scenario_Calculations!M57</f>
        <v>#DIV/0!</v>
      </c>
      <c r="I152" s="103" t="e">
        <f>Med_Scenario_Calculations!N57</f>
        <v>#DIV/0!</v>
      </c>
      <c r="O152" s="84"/>
    </row>
    <row r="153" spans="1:15" x14ac:dyDescent="0.2">
      <c r="A153" s="84"/>
      <c r="C153" s="79" t="s">
        <v>112</v>
      </c>
      <c r="D153" s="79" t="s">
        <v>62</v>
      </c>
      <c r="E153" s="79">
        <v>9</v>
      </c>
      <c r="F153" s="103" t="e">
        <f>Med_Scenario_Calculations!K58</f>
        <v>#DIV/0!</v>
      </c>
      <c r="G153" s="103" t="e">
        <f>Med_Scenario_Calculations!L58</f>
        <v>#DIV/0!</v>
      </c>
      <c r="H153" s="103" t="e">
        <f>Med_Scenario_Calculations!M58</f>
        <v>#DIV/0!</v>
      </c>
      <c r="I153" s="103" t="e">
        <f>Med_Scenario_Calculations!N58</f>
        <v>#DIV/0!</v>
      </c>
      <c r="O153" s="84"/>
    </row>
    <row r="154" spans="1:15" x14ac:dyDescent="0.2">
      <c r="A154" s="84"/>
      <c r="C154" s="79" t="s">
        <v>113</v>
      </c>
      <c r="D154" s="79" t="s">
        <v>63</v>
      </c>
      <c r="E154" s="79">
        <v>1</v>
      </c>
      <c r="F154" s="103" t="e">
        <f>Med_Scenario_Calculations!K59</f>
        <v>#DIV/0!</v>
      </c>
      <c r="G154" s="103" t="e">
        <f>Med_Scenario_Calculations!L59</f>
        <v>#DIV/0!</v>
      </c>
      <c r="H154" s="103" t="e">
        <f>Med_Scenario_Calculations!M59</f>
        <v>#DIV/0!</v>
      </c>
      <c r="I154" s="103" t="e">
        <f>Med_Scenario_Calculations!N59</f>
        <v>#DIV/0!</v>
      </c>
      <c r="O154" s="84"/>
    </row>
    <row r="155" spans="1:15" x14ac:dyDescent="0.2">
      <c r="A155" s="84"/>
      <c r="C155" s="79" t="s">
        <v>114</v>
      </c>
      <c r="D155" s="79" t="s">
        <v>63</v>
      </c>
      <c r="E155" s="79">
        <v>3</v>
      </c>
      <c r="F155" s="103" t="e">
        <f>Med_Scenario_Calculations!K60</f>
        <v>#DIV/0!</v>
      </c>
      <c r="G155" s="103" t="e">
        <f>Med_Scenario_Calculations!L60</f>
        <v>#DIV/0!</v>
      </c>
      <c r="H155" s="103" t="e">
        <f>Med_Scenario_Calculations!M60</f>
        <v>#DIV/0!</v>
      </c>
      <c r="I155" s="103" t="e">
        <f>Med_Scenario_Calculations!N60</f>
        <v>#DIV/0!</v>
      </c>
      <c r="O155" s="84"/>
    </row>
    <row r="156" spans="1:15" x14ac:dyDescent="0.2">
      <c r="A156" s="84"/>
      <c r="C156" s="79" t="s">
        <v>115</v>
      </c>
      <c r="D156" s="79" t="s">
        <v>63</v>
      </c>
      <c r="E156" s="79">
        <v>4</v>
      </c>
      <c r="F156" s="103" t="e">
        <f>Med_Scenario_Calculations!K61</f>
        <v>#DIV/0!</v>
      </c>
      <c r="G156" s="103" t="e">
        <f>Med_Scenario_Calculations!L61</f>
        <v>#DIV/0!</v>
      </c>
      <c r="H156" s="103" t="e">
        <f>Med_Scenario_Calculations!M61</f>
        <v>#DIV/0!</v>
      </c>
      <c r="I156" s="103" t="e">
        <f>Med_Scenario_Calculations!N61</f>
        <v>#DIV/0!</v>
      </c>
      <c r="O156" s="84"/>
    </row>
    <row r="157" spans="1:15" x14ac:dyDescent="0.2">
      <c r="A157" s="84"/>
      <c r="C157" s="79" t="s">
        <v>116</v>
      </c>
      <c r="D157" s="79" t="s">
        <v>63</v>
      </c>
      <c r="E157" s="79">
        <v>5</v>
      </c>
      <c r="F157" s="103" t="e">
        <f>Med_Scenario_Calculations!K62</f>
        <v>#DIV/0!</v>
      </c>
      <c r="G157" s="103" t="e">
        <f>Med_Scenario_Calculations!L62</f>
        <v>#DIV/0!</v>
      </c>
      <c r="H157" s="103" t="e">
        <f>Med_Scenario_Calculations!M62</f>
        <v>#DIV/0!</v>
      </c>
      <c r="I157" s="103" t="e">
        <f>Med_Scenario_Calculations!N62</f>
        <v>#DIV/0!</v>
      </c>
      <c r="O157" s="84"/>
    </row>
    <row r="158" spans="1:15" x14ac:dyDescent="0.2">
      <c r="A158" s="84"/>
      <c r="C158" s="79" t="s">
        <v>117</v>
      </c>
      <c r="D158" s="79" t="s">
        <v>64</v>
      </c>
      <c r="E158" s="79">
        <v>1</v>
      </c>
      <c r="F158" s="103" t="e">
        <f>Med_Scenario_Calculations!K63</f>
        <v>#DIV/0!</v>
      </c>
      <c r="G158" s="103" t="e">
        <f>Med_Scenario_Calculations!L63</f>
        <v>#DIV/0!</v>
      </c>
      <c r="H158" s="103" t="e">
        <f>Med_Scenario_Calculations!M63</f>
        <v>#DIV/0!</v>
      </c>
      <c r="I158" s="103" t="e">
        <f>Med_Scenario_Calculations!N63</f>
        <v>#DIV/0!</v>
      </c>
      <c r="O158" s="84"/>
    </row>
    <row r="159" spans="1:15" x14ac:dyDescent="0.2">
      <c r="A159" s="84"/>
      <c r="C159" s="79" t="s">
        <v>118</v>
      </c>
      <c r="D159" s="79" t="s">
        <v>64</v>
      </c>
      <c r="E159" s="79">
        <v>2</v>
      </c>
      <c r="F159" s="103" t="e">
        <f>Med_Scenario_Calculations!K64</f>
        <v>#DIV/0!</v>
      </c>
      <c r="G159" s="103" t="e">
        <f>Med_Scenario_Calculations!L64</f>
        <v>#DIV/0!</v>
      </c>
      <c r="H159" s="103" t="e">
        <f>Med_Scenario_Calculations!M64</f>
        <v>#DIV/0!</v>
      </c>
      <c r="I159" s="103" t="e">
        <f>Med_Scenario_Calculations!N64</f>
        <v>#DIV/0!</v>
      </c>
      <c r="O159" s="84"/>
    </row>
    <row r="160" spans="1:15" x14ac:dyDescent="0.2">
      <c r="A160" s="84"/>
      <c r="C160" s="79" t="s">
        <v>119</v>
      </c>
      <c r="D160" s="79" t="s">
        <v>64</v>
      </c>
      <c r="E160" s="79">
        <v>3</v>
      </c>
      <c r="F160" s="103" t="e">
        <f>Med_Scenario_Calculations!K65</f>
        <v>#DIV/0!</v>
      </c>
      <c r="G160" s="103" t="e">
        <f>Med_Scenario_Calculations!L65</f>
        <v>#DIV/0!</v>
      </c>
      <c r="H160" s="103" t="e">
        <f>Med_Scenario_Calculations!M65</f>
        <v>#DIV/0!</v>
      </c>
      <c r="I160" s="103" t="e">
        <f>Med_Scenario_Calculations!N65</f>
        <v>#DIV/0!</v>
      </c>
      <c r="O160" s="84"/>
    </row>
    <row r="161" spans="1:15" x14ac:dyDescent="0.2">
      <c r="A161" s="84"/>
      <c r="C161" s="79" t="s">
        <v>181</v>
      </c>
      <c r="D161" s="79" t="s">
        <v>240</v>
      </c>
      <c r="E161" s="79">
        <v>11</v>
      </c>
      <c r="F161" s="103" t="e">
        <f>Baltic_Scenario_Calculations!K20</f>
        <v>#DIV/0!</v>
      </c>
      <c r="G161" s="103" t="e">
        <f>Baltic_Scenario_Calculations!L20</f>
        <v>#DIV/0!</v>
      </c>
      <c r="H161" s="103" t="e">
        <f>Baltic_Scenario_Calculations!M20</f>
        <v>#DIV/0!</v>
      </c>
      <c r="I161" s="103" t="e">
        <f>Baltic_Scenario_Calculations!N20</f>
        <v>#DIV/0!</v>
      </c>
      <c r="O161" s="84"/>
    </row>
    <row r="162" spans="1:15" x14ac:dyDescent="0.2">
      <c r="A162" s="84"/>
      <c r="C162" s="79" t="s">
        <v>182</v>
      </c>
      <c r="D162" s="79" t="s">
        <v>239</v>
      </c>
      <c r="E162" s="79">
        <v>8</v>
      </c>
      <c r="F162" s="103" t="e">
        <f>Baltic_Scenario_Calculations!K21</f>
        <v>#DIV/0!</v>
      </c>
      <c r="G162" s="103" t="e">
        <f>Baltic_Scenario_Calculations!L21</f>
        <v>#DIV/0!</v>
      </c>
      <c r="H162" s="103" t="e">
        <f>Baltic_Scenario_Calculations!M21</f>
        <v>#DIV/0!</v>
      </c>
      <c r="I162" s="103" t="e">
        <f>Baltic_Scenario_Calculations!N21</f>
        <v>#DIV/0!</v>
      </c>
      <c r="O162" s="84"/>
    </row>
    <row r="163" spans="1:15" x14ac:dyDescent="0.2">
      <c r="A163" s="84"/>
      <c r="C163" s="79" t="s">
        <v>183</v>
      </c>
      <c r="D163" s="79" t="s">
        <v>239</v>
      </c>
      <c r="E163" s="79">
        <v>12</v>
      </c>
      <c r="F163" s="103" t="e">
        <f>Baltic_Scenario_Calculations!K22</f>
        <v>#DIV/0!</v>
      </c>
      <c r="G163" s="103" t="e">
        <f>Baltic_Scenario_Calculations!L22</f>
        <v>#DIV/0!</v>
      </c>
      <c r="H163" s="103" t="e">
        <f>Baltic_Scenario_Calculations!M22</f>
        <v>#DIV/0!</v>
      </c>
      <c r="I163" s="103" t="e">
        <f>Baltic_Scenario_Calculations!N22</f>
        <v>#DIV/0!</v>
      </c>
      <c r="O163" s="84"/>
    </row>
    <row r="164" spans="1:15" x14ac:dyDescent="0.2">
      <c r="A164" s="84"/>
      <c r="C164" s="79" t="s">
        <v>184</v>
      </c>
      <c r="D164" s="79" t="s">
        <v>239</v>
      </c>
      <c r="E164" s="79">
        <v>13</v>
      </c>
      <c r="F164" s="103" t="e">
        <f>Baltic_Scenario_Calculations!K23</f>
        <v>#DIV/0!</v>
      </c>
      <c r="G164" s="103" t="e">
        <f>Baltic_Scenario_Calculations!L23</f>
        <v>#DIV/0!</v>
      </c>
      <c r="H164" s="103" t="e">
        <f>Baltic_Scenario_Calculations!M23</f>
        <v>#DIV/0!</v>
      </c>
      <c r="I164" s="103" t="e">
        <f>Baltic_Scenario_Calculations!N23</f>
        <v>#DIV/0!</v>
      </c>
      <c r="O164" s="84"/>
    </row>
    <row r="165" spans="1:15" x14ac:dyDescent="0.2">
      <c r="A165" s="84"/>
      <c r="C165" s="79" t="s">
        <v>185</v>
      </c>
      <c r="D165" s="79" t="s">
        <v>239</v>
      </c>
      <c r="E165" s="79">
        <v>14</v>
      </c>
      <c r="F165" s="103" t="e">
        <f>Baltic_Scenario_Calculations!K24</f>
        <v>#DIV/0!</v>
      </c>
      <c r="G165" s="103" t="e">
        <f>Baltic_Scenario_Calculations!L24</f>
        <v>#DIV/0!</v>
      </c>
      <c r="H165" s="103" t="e">
        <f>Baltic_Scenario_Calculations!M24</f>
        <v>#DIV/0!</v>
      </c>
      <c r="I165" s="103" t="e">
        <f>Baltic_Scenario_Calculations!N24</f>
        <v>#DIV/0!</v>
      </c>
      <c r="O165" s="84"/>
    </row>
    <row r="166" spans="1:15" x14ac:dyDescent="0.2">
      <c r="A166" s="84"/>
      <c r="C166" s="79" t="s">
        <v>186</v>
      </c>
      <c r="D166" s="79" t="s">
        <v>239</v>
      </c>
      <c r="E166" s="79">
        <v>15</v>
      </c>
      <c r="F166" s="103" t="e">
        <f>Baltic_Scenario_Calculations!K25</f>
        <v>#DIV/0!</v>
      </c>
      <c r="G166" s="103" t="e">
        <f>Baltic_Scenario_Calculations!L25</f>
        <v>#DIV/0!</v>
      </c>
      <c r="H166" s="103" t="e">
        <f>Baltic_Scenario_Calculations!M25</f>
        <v>#DIV/0!</v>
      </c>
      <c r="I166" s="103" t="e">
        <f>Baltic_Scenario_Calculations!N25</f>
        <v>#DIV/0!</v>
      </c>
      <c r="O166" s="84"/>
    </row>
    <row r="167" spans="1:15" x14ac:dyDescent="0.2">
      <c r="A167" s="84"/>
      <c r="C167" s="79" t="s">
        <v>187</v>
      </c>
      <c r="D167" s="79" t="s">
        <v>239</v>
      </c>
      <c r="E167" s="79">
        <v>16</v>
      </c>
      <c r="F167" s="103" t="e">
        <f>Baltic_Scenario_Calculations!K26</f>
        <v>#DIV/0!</v>
      </c>
      <c r="G167" s="103" t="e">
        <f>Baltic_Scenario_Calculations!L26</f>
        <v>#DIV/0!</v>
      </c>
      <c r="H167" s="103" t="e">
        <f>Baltic_Scenario_Calculations!M26</f>
        <v>#DIV/0!</v>
      </c>
      <c r="I167" s="103" t="e">
        <f>Baltic_Scenario_Calculations!N26</f>
        <v>#DIV/0!</v>
      </c>
      <c r="O167" s="84"/>
    </row>
    <row r="168" spans="1:15" x14ac:dyDescent="0.2">
      <c r="A168" s="84"/>
      <c r="C168" s="79" t="s">
        <v>188</v>
      </c>
      <c r="D168" s="79" t="s">
        <v>250</v>
      </c>
      <c r="E168" s="79">
        <v>8</v>
      </c>
      <c r="F168" s="103" t="e">
        <f>Baltic_Scenario_Calculations!K27</f>
        <v>#DIV/0!</v>
      </c>
      <c r="G168" s="103" t="e">
        <f>Baltic_Scenario_Calculations!L27</f>
        <v>#DIV/0!</v>
      </c>
      <c r="H168" s="103" t="e">
        <f>Baltic_Scenario_Calculations!M27</f>
        <v>#DIV/0!</v>
      </c>
      <c r="I168" s="103" t="e">
        <f>Baltic_Scenario_Calculations!N27</f>
        <v>#DIV/0!</v>
      </c>
      <c r="O168" s="84"/>
    </row>
    <row r="169" spans="1:15" x14ac:dyDescent="0.2">
      <c r="A169" s="84"/>
      <c r="C169" s="79" t="s">
        <v>189</v>
      </c>
      <c r="D169" s="79" t="s">
        <v>250</v>
      </c>
      <c r="E169" s="79">
        <v>9</v>
      </c>
      <c r="F169" s="103" t="e">
        <f>Baltic_Scenario_Calculations!K28</f>
        <v>#DIV/0!</v>
      </c>
      <c r="G169" s="103" t="e">
        <f>Baltic_Scenario_Calculations!L28</f>
        <v>#DIV/0!</v>
      </c>
      <c r="H169" s="103" t="e">
        <f>Baltic_Scenario_Calculations!M28</f>
        <v>#DIV/0!</v>
      </c>
      <c r="I169" s="103" t="e">
        <f>Baltic_Scenario_Calculations!N28</f>
        <v>#DIV/0!</v>
      </c>
      <c r="O169" s="84"/>
    </row>
    <row r="170" spans="1:15" x14ac:dyDescent="0.2">
      <c r="A170" s="84"/>
      <c r="C170" s="79" t="s">
        <v>190</v>
      </c>
      <c r="D170" s="79" t="s">
        <v>251</v>
      </c>
      <c r="E170" s="79">
        <v>1</v>
      </c>
      <c r="F170" s="103" t="e">
        <f>Baltic_Scenario_Calculations!K29</f>
        <v>#DIV/0!</v>
      </c>
      <c r="G170" s="103" t="e">
        <f>Baltic_Scenario_Calculations!L29</f>
        <v>#DIV/0!</v>
      </c>
      <c r="H170" s="103" t="e">
        <f>Baltic_Scenario_Calculations!M29</f>
        <v>#DIV/0!</v>
      </c>
      <c r="I170" s="103" t="e">
        <f>Baltic_Scenario_Calculations!N29</f>
        <v>#DIV/0!</v>
      </c>
      <c r="O170" s="84"/>
    </row>
    <row r="171" spans="1:15" x14ac:dyDescent="0.2">
      <c r="A171" s="84"/>
      <c r="C171" s="79" t="s">
        <v>191</v>
      </c>
      <c r="D171" s="79" t="s">
        <v>252</v>
      </c>
      <c r="E171" s="79">
        <v>2</v>
      </c>
      <c r="F171" s="103" t="e">
        <f>Baltic_Scenario_Calculations!K30</f>
        <v>#DIV/0!</v>
      </c>
      <c r="G171" s="103" t="e">
        <f>Baltic_Scenario_Calculations!L30</f>
        <v>#DIV/0!</v>
      </c>
      <c r="H171" s="103" t="e">
        <f>Baltic_Scenario_Calculations!M30</f>
        <v>#DIV/0!</v>
      </c>
      <c r="I171" s="103" t="e">
        <f>Baltic_Scenario_Calculations!N30</f>
        <v>#DIV/0!</v>
      </c>
      <c r="O171" s="84"/>
    </row>
    <row r="172" spans="1:15" x14ac:dyDescent="0.2">
      <c r="A172" s="84"/>
      <c r="C172" s="79" t="s">
        <v>192</v>
      </c>
      <c r="D172" s="79" t="s">
        <v>253</v>
      </c>
      <c r="E172" s="79">
        <v>7</v>
      </c>
      <c r="F172" s="103" t="e">
        <f>Baltic_Scenario_Calculations!K31</f>
        <v>#DIV/0!</v>
      </c>
      <c r="G172" s="103" t="e">
        <f>Baltic_Scenario_Calculations!L31</f>
        <v>#DIV/0!</v>
      </c>
      <c r="H172" s="103" t="e">
        <f>Baltic_Scenario_Calculations!M31</f>
        <v>#DIV/0!</v>
      </c>
      <c r="I172" s="103" t="e">
        <f>Baltic_Scenario_Calculations!N31</f>
        <v>#DIV/0!</v>
      </c>
      <c r="O172" s="84"/>
    </row>
    <row r="173" spans="1:15" x14ac:dyDescent="0.2">
      <c r="A173" s="84"/>
      <c r="C173" s="79" t="s">
        <v>193</v>
      </c>
      <c r="D173" s="79" t="s">
        <v>253</v>
      </c>
      <c r="E173" s="79">
        <v>2</v>
      </c>
      <c r="F173" s="103" t="e">
        <f>Baltic_Scenario_Calculations!K32</f>
        <v>#DIV/0!</v>
      </c>
      <c r="G173" s="103" t="e">
        <f>Baltic_Scenario_Calculations!L32</f>
        <v>#DIV/0!</v>
      </c>
      <c r="H173" s="103" t="e">
        <f>Baltic_Scenario_Calculations!M32</f>
        <v>#DIV/0!</v>
      </c>
      <c r="I173" s="103" t="e">
        <f>Baltic_Scenario_Calculations!N32</f>
        <v>#DIV/0!</v>
      </c>
      <c r="O173" s="84"/>
    </row>
    <row r="174" spans="1:15" x14ac:dyDescent="0.2">
      <c r="A174" s="84"/>
      <c r="C174" s="79" t="s">
        <v>194</v>
      </c>
      <c r="D174" s="79" t="s">
        <v>253</v>
      </c>
      <c r="E174" s="79">
        <v>3</v>
      </c>
      <c r="F174" s="103" t="e">
        <f>Baltic_Scenario_Calculations!K33</f>
        <v>#DIV/0!</v>
      </c>
      <c r="G174" s="103" t="e">
        <f>Baltic_Scenario_Calculations!L33</f>
        <v>#DIV/0!</v>
      </c>
      <c r="H174" s="103" t="e">
        <f>Baltic_Scenario_Calculations!M33</f>
        <v>#DIV/0!</v>
      </c>
      <c r="I174" s="103" t="e">
        <f>Baltic_Scenario_Calculations!N33</f>
        <v>#DIV/0!</v>
      </c>
      <c r="O174" s="84"/>
    </row>
    <row r="175" spans="1:15" x14ac:dyDescent="0.2">
      <c r="A175" s="84"/>
      <c r="C175" s="79" t="s">
        <v>195</v>
      </c>
      <c r="D175" s="79" t="s">
        <v>253</v>
      </c>
      <c r="E175" s="79">
        <v>5</v>
      </c>
      <c r="F175" s="103" t="e">
        <f>Baltic_Scenario_Calculations!K34</f>
        <v>#DIV/0!</v>
      </c>
      <c r="G175" s="103" t="e">
        <f>Baltic_Scenario_Calculations!L34</f>
        <v>#DIV/0!</v>
      </c>
      <c r="H175" s="103" t="e">
        <f>Baltic_Scenario_Calculations!M34</f>
        <v>#DIV/0!</v>
      </c>
      <c r="I175" s="103" t="e">
        <f>Baltic_Scenario_Calculations!N34</f>
        <v>#DIV/0!</v>
      </c>
      <c r="O175" s="84"/>
    </row>
    <row r="176" spans="1:15" x14ac:dyDescent="0.2">
      <c r="A176" s="84"/>
      <c r="C176" s="79" t="s">
        <v>196</v>
      </c>
      <c r="D176" s="79" t="s">
        <v>254</v>
      </c>
      <c r="E176" s="79">
        <v>10</v>
      </c>
      <c r="F176" s="103" t="e">
        <f>Baltic_Scenario_Calculations!K35</f>
        <v>#DIV/0!</v>
      </c>
      <c r="G176" s="103" t="e">
        <f>Baltic_Scenario_Calculations!L35</f>
        <v>#DIV/0!</v>
      </c>
      <c r="H176" s="103" t="e">
        <f>Baltic_Scenario_Calculations!M35</f>
        <v>#DIV/0!</v>
      </c>
      <c r="I176" s="103" t="e">
        <f>Baltic_Scenario_Calculations!N35</f>
        <v>#DIV/0!</v>
      </c>
      <c r="O176" s="84"/>
    </row>
    <row r="177" spans="1:15" x14ac:dyDescent="0.2">
      <c r="A177" s="84"/>
      <c r="C177" s="79" t="s">
        <v>197</v>
      </c>
      <c r="D177" s="79" t="s">
        <v>254</v>
      </c>
      <c r="E177" s="79">
        <v>2</v>
      </c>
      <c r="F177" s="103" t="e">
        <f>Baltic_Scenario_Calculations!K36</f>
        <v>#DIV/0!</v>
      </c>
      <c r="G177" s="103" t="e">
        <f>Baltic_Scenario_Calculations!L36</f>
        <v>#DIV/0!</v>
      </c>
      <c r="H177" s="103" t="e">
        <f>Baltic_Scenario_Calculations!M36</f>
        <v>#DIV/0!</v>
      </c>
      <c r="I177" s="103" t="e">
        <f>Baltic_Scenario_Calculations!N36</f>
        <v>#DIV/0!</v>
      </c>
      <c r="O177" s="84"/>
    </row>
    <row r="178" spans="1:15" x14ac:dyDescent="0.2">
      <c r="A178" s="84"/>
      <c r="C178" s="79" t="s">
        <v>198</v>
      </c>
      <c r="D178" s="79" t="s">
        <v>254</v>
      </c>
      <c r="E178" s="79">
        <v>5</v>
      </c>
      <c r="F178" s="103" t="e">
        <f>Baltic_Scenario_Calculations!K37</f>
        <v>#DIV/0!</v>
      </c>
      <c r="G178" s="103" t="e">
        <f>Baltic_Scenario_Calculations!L37</f>
        <v>#DIV/0!</v>
      </c>
      <c r="H178" s="103" t="e">
        <f>Baltic_Scenario_Calculations!M37</f>
        <v>#DIV/0!</v>
      </c>
      <c r="I178" s="103" t="e">
        <f>Baltic_Scenario_Calculations!N37</f>
        <v>#DIV/0!</v>
      </c>
      <c r="O178" s="84"/>
    </row>
    <row r="179" spans="1:15" x14ac:dyDescent="0.2">
      <c r="A179" s="84"/>
      <c r="C179" s="79" t="s">
        <v>199</v>
      </c>
      <c r="D179" s="79" t="s">
        <v>250</v>
      </c>
      <c r="E179" s="79">
        <v>1</v>
      </c>
      <c r="F179" s="103" t="e">
        <f>Baltic_Scenario_Calculations!K38</f>
        <v>#DIV/0!</v>
      </c>
      <c r="G179" s="103" t="e">
        <f>Baltic_Scenario_Calculations!L38</f>
        <v>#DIV/0!</v>
      </c>
      <c r="H179" s="103" t="e">
        <f>Baltic_Scenario_Calculations!M38</f>
        <v>#DIV/0!</v>
      </c>
      <c r="I179" s="103" t="e">
        <f>Baltic_Scenario_Calculations!N38</f>
        <v>#DIV/0!</v>
      </c>
      <c r="O179" s="84"/>
    </row>
    <row r="180" spans="1:15" x14ac:dyDescent="0.2">
      <c r="A180" s="84"/>
      <c r="C180" s="79" t="s">
        <v>200</v>
      </c>
      <c r="D180" s="79" t="s">
        <v>250</v>
      </c>
      <c r="E180" s="79">
        <v>10</v>
      </c>
      <c r="F180" s="103" t="e">
        <f>Baltic_Scenario_Calculations!K39</f>
        <v>#DIV/0!</v>
      </c>
      <c r="G180" s="103" t="e">
        <f>Baltic_Scenario_Calculations!L39</f>
        <v>#DIV/0!</v>
      </c>
      <c r="H180" s="103" t="e">
        <f>Baltic_Scenario_Calculations!M39</f>
        <v>#DIV/0!</v>
      </c>
      <c r="I180" s="103" t="e">
        <f>Baltic_Scenario_Calculations!N39</f>
        <v>#DIV/0!</v>
      </c>
      <c r="O180" s="84"/>
    </row>
    <row r="181" spans="1:15" x14ac:dyDescent="0.2">
      <c r="A181" s="84"/>
      <c r="C181" s="79" t="s">
        <v>201</v>
      </c>
      <c r="D181" s="79" t="s">
        <v>250</v>
      </c>
      <c r="E181" s="79">
        <v>6</v>
      </c>
      <c r="F181" s="103" t="e">
        <f>Baltic_Scenario_Calculations!K40</f>
        <v>#DIV/0!</v>
      </c>
      <c r="G181" s="103" t="e">
        <f>Baltic_Scenario_Calculations!L40</f>
        <v>#DIV/0!</v>
      </c>
      <c r="H181" s="103" t="e">
        <f>Baltic_Scenario_Calculations!M40</f>
        <v>#DIV/0!</v>
      </c>
      <c r="I181" s="103" t="e">
        <f>Baltic_Scenario_Calculations!N40</f>
        <v>#DIV/0!</v>
      </c>
      <c r="O181" s="84"/>
    </row>
    <row r="182" spans="1:15" x14ac:dyDescent="0.2">
      <c r="A182" s="84"/>
      <c r="C182" s="79" t="s">
        <v>202</v>
      </c>
      <c r="D182" s="79" t="s">
        <v>250</v>
      </c>
      <c r="E182" s="79">
        <v>7</v>
      </c>
      <c r="F182" s="103" t="e">
        <f>Baltic_Scenario_Calculations!K41</f>
        <v>#DIV/0!</v>
      </c>
      <c r="G182" s="103" t="e">
        <f>Baltic_Scenario_Calculations!L41</f>
        <v>#DIV/0!</v>
      </c>
      <c r="H182" s="103" t="e">
        <f>Baltic_Scenario_Calculations!M41</f>
        <v>#DIV/0!</v>
      </c>
      <c r="I182" s="103" t="e">
        <f>Baltic_Scenario_Calculations!N41</f>
        <v>#DIV/0!</v>
      </c>
      <c r="O182" s="84"/>
    </row>
    <row r="183" spans="1:15" x14ac:dyDescent="0.2">
      <c r="A183" s="84"/>
      <c r="C183" s="79" t="s">
        <v>203</v>
      </c>
      <c r="D183" s="79" t="s">
        <v>254</v>
      </c>
      <c r="E183" s="79">
        <v>1</v>
      </c>
      <c r="F183" s="103" t="e">
        <f>Baltic_Scenario_Calculations!K42</f>
        <v>#DIV/0!</v>
      </c>
      <c r="G183" s="103" t="e">
        <f>Baltic_Scenario_Calculations!L42</f>
        <v>#DIV/0!</v>
      </c>
      <c r="H183" s="103" t="e">
        <f>Baltic_Scenario_Calculations!M42</f>
        <v>#DIV/0!</v>
      </c>
      <c r="I183" s="103" t="e">
        <f>Baltic_Scenario_Calculations!N42</f>
        <v>#DIV/0!</v>
      </c>
      <c r="O183" s="84"/>
    </row>
    <row r="184" spans="1:15" x14ac:dyDescent="0.2">
      <c r="A184" s="84"/>
      <c r="C184" s="79" t="s">
        <v>204</v>
      </c>
      <c r="D184" s="79" t="s">
        <v>254</v>
      </c>
      <c r="E184" s="79">
        <v>3</v>
      </c>
      <c r="F184" s="103" t="e">
        <f>Baltic_Scenario_Calculations!K43</f>
        <v>#DIV/0!</v>
      </c>
      <c r="G184" s="103" t="e">
        <f>Baltic_Scenario_Calculations!L43</f>
        <v>#DIV/0!</v>
      </c>
      <c r="H184" s="103" t="e">
        <f>Baltic_Scenario_Calculations!M43</f>
        <v>#DIV/0!</v>
      </c>
      <c r="I184" s="103" t="e">
        <f>Baltic_Scenario_Calculations!N43</f>
        <v>#DIV/0!</v>
      </c>
      <c r="O184" s="84"/>
    </row>
    <row r="185" spans="1:15" x14ac:dyDescent="0.2">
      <c r="A185" s="84"/>
      <c r="C185" s="79" t="s">
        <v>205</v>
      </c>
      <c r="D185" s="79" t="s">
        <v>254</v>
      </c>
      <c r="E185" s="79">
        <v>4</v>
      </c>
      <c r="F185" s="103" t="e">
        <f>Baltic_Scenario_Calculations!K44</f>
        <v>#DIV/0!</v>
      </c>
      <c r="G185" s="103" t="e">
        <f>Baltic_Scenario_Calculations!L44</f>
        <v>#DIV/0!</v>
      </c>
      <c r="H185" s="103" t="e">
        <f>Baltic_Scenario_Calculations!M44</f>
        <v>#DIV/0!</v>
      </c>
      <c r="I185" s="103" t="e">
        <f>Baltic_Scenario_Calculations!N44</f>
        <v>#DIV/0!</v>
      </c>
      <c r="O185" s="84"/>
    </row>
    <row r="186" spans="1:15" x14ac:dyDescent="0.2">
      <c r="A186" s="84"/>
      <c r="C186" s="79" t="s">
        <v>206</v>
      </c>
      <c r="D186" s="79" t="s">
        <v>254</v>
      </c>
      <c r="E186" s="79">
        <v>7</v>
      </c>
      <c r="F186" s="103" t="e">
        <f>Baltic_Scenario_Calculations!K45</f>
        <v>#DIV/0!</v>
      </c>
      <c r="G186" s="103" t="e">
        <f>Baltic_Scenario_Calculations!L45</f>
        <v>#DIV/0!</v>
      </c>
      <c r="H186" s="103" t="e">
        <f>Baltic_Scenario_Calculations!M45</f>
        <v>#DIV/0!</v>
      </c>
      <c r="I186" s="103" t="e">
        <f>Baltic_Scenario_Calculations!N45</f>
        <v>#DIV/0!</v>
      </c>
      <c r="O186" s="84"/>
    </row>
    <row r="187" spans="1:15" x14ac:dyDescent="0.2">
      <c r="A187" s="84"/>
      <c r="C187" s="79" t="s">
        <v>207</v>
      </c>
      <c r="D187" s="79" t="s">
        <v>254</v>
      </c>
      <c r="E187" s="79">
        <v>8</v>
      </c>
      <c r="F187" s="103" t="e">
        <f>Baltic_Scenario_Calculations!K46</f>
        <v>#DIV/0!</v>
      </c>
      <c r="G187" s="103" t="e">
        <f>Baltic_Scenario_Calculations!L46</f>
        <v>#DIV/0!</v>
      </c>
      <c r="H187" s="103" t="e">
        <f>Baltic_Scenario_Calculations!M46</f>
        <v>#DIV/0!</v>
      </c>
      <c r="I187" s="103" t="e">
        <f>Baltic_Scenario_Calculations!N46</f>
        <v>#DIV/0!</v>
      </c>
      <c r="O187" s="84"/>
    </row>
    <row r="188" spans="1:15" x14ac:dyDescent="0.2">
      <c r="A188" s="84"/>
      <c r="C188" s="79" t="s">
        <v>208</v>
      </c>
      <c r="D188" s="79" t="s">
        <v>254</v>
      </c>
      <c r="E188" s="79">
        <v>9</v>
      </c>
      <c r="F188" s="103" t="e">
        <f>Baltic_Scenario_Calculations!K47</f>
        <v>#DIV/0!</v>
      </c>
      <c r="G188" s="103" t="e">
        <f>Baltic_Scenario_Calculations!L47</f>
        <v>#DIV/0!</v>
      </c>
      <c r="H188" s="103" t="e">
        <f>Baltic_Scenario_Calculations!M47</f>
        <v>#DIV/0!</v>
      </c>
      <c r="I188" s="103" t="e">
        <f>Baltic_Scenario_Calculations!N47</f>
        <v>#DIV/0!</v>
      </c>
      <c r="O188" s="84"/>
    </row>
    <row r="189" spans="1:15" x14ac:dyDescent="0.2">
      <c r="A189" s="84"/>
      <c r="C189" s="79" t="s">
        <v>209</v>
      </c>
      <c r="D189" s="79" t="s">
        <v>240</v>
      </c>
      <c r="E189" s="79">
        <v>10</v>
      </c>
      <c r="F189" s="103" t="e">
        <f>Baltic_Scenario_Calculations!K48</f>
        <v>#DIV/0!</v>
      </c>
      <c r="G189" s="103" t="e">
        <f>Baltic_Scenario_Calculations!L48</f>
        <v>#DIV/0!</v>
      </c>
      <c r="H189" s="103" t="e">
        <f>Baltic_Scenario_Calculations!M48</f>
        <v>#DIV/0!</v>
      </c>
      <c r="I189" s="103" t="e">
        <f>Baltic_Scenario_Calculations!N48</f>
        <v>#DIV/0!</v>
      </c>
      <c r="O189" s="84"/>
    </row>
    <row r="190" spans="1:15" x14ac:dyDescent="0.2">
      <c r="A190" s="84"/>
      <c r="C190" s="79" t="s">
        <v>210</v>
      </c>
      <c r="D190" s="79" t="s">
        <v>240</v>
      </c>
      <c r="E190" s="79">
        <v>12</v>
      </c>
      <c r="F190" s="103" t="e">
        <f>Baltic_Scenario_Calculations!K49</f>
        <v>#DIV/0!</v>
      </c>
      <c r="G190" s="103" t="e">
        <f>Baltic_Scenario_Calculations!L49</f>
        <v>#DIV/0!</v>
      </c>
      <c r="H190" s="103" t="e">
        <f>Baltic_Scenario_Calculations!M49</f>
        <v>#DIV/0!</v>
      </c>
      <c r="I190" s="103" t="e">
        <f>Baltic_Scenario_Calculations!N49</f>
        <v>#DIV/0!</v>
      </c>
      <c r="O190" s="84"/>
    </row>
    <row r="191" spans="1:15" x14ac:dyDescent="0.2">
      <c r="A191" s="84"/>
      <c r="C191" s="79" t="s">
        <v>211</v>
      </c>
      <c r="D191" s="79" t="s">
        <v>240</v>
      </c>
      <c r="E191" s="79">
        <v>13</v>
      </c>
      <c r="F191" s="103" t="e">
        <f>Baltic_Scenario_Calculations!K50</f>
        <v>#DIV/0!</v>
      </c>
      <c r="G191" s="103" t="e">
        <f>Baltic_Scenario_Calculations!L50</f>
        <v>#DIV/0!</v>
      </c>
      <c r="H191" s="103" t="e">
        <f>Baltic_Scenario_Calculations!M50</f>
        <v>#DIV/0!</v>
      </c>
      <c r="I191" s="103" t="e">
        <f>Baltic_Scenario_Calculations!N50</f>
        <v>#DIV/0!</v>
      </c>
      <c r="O191" s="84"/>
    </row>
    <row r="192" spans="1:15" x14ac:dyDescent="0.2">
      <c r="A192" s="84"/>
      <c r="C192" s="79" t="s">
        <v>212</v>
      </c>
      <c r="D192" s="79" t="s">
        <v>240</v>
      </c>
      <c r="E192" s="79">
        <v>14</v>
      </c>
      <c r="F192" s="103" t="e">
        <f>Baltic_Scenario_Calculations!K51</f>
        <v>#DIV/0!</v>
      </c>
      <c r="G192" s="103" t="e">
        <f>Baltic_Scenario_Calculations!L51</f>
        <v>#DIV/0!</v>
      </c>
      <c r="H192" s="103" t="e">
        <f>Baltic_Scenario_Calculations!M51</f>
        <v>#DIV/0!</v>
      </c>
      <c r="I192" s="103" t="e">
        <f>Baltic_Scenario_Calculations!N51</f>
        <v>#DIV/0!</v>
      </c>
      <c r="O192" s="84"/>
    </row>
    <row r="193" spans="1:15" x14ac:dyDescent="0.2">
      <c r="A193" s="84"/>
      <c r="C193" s="79" t="s">
        <v>213</v>
      </c>
      <c r="D193" s="79" t="s">
        <v>240</v>
      </c>
      <c r="E193" s="79">
        <v>9</v>
      </c>
      <c r="F193" s="103" t="e">
        <f>Baltic_Scenario_Calculations!K52</f>
        <v>#DIV/0!</v>
      </c>
      <c r="G193" s="103" t="e">
        <f>Baltic_Scenario_Calculations!L52</f>
        <v>#DIV/0!</v>
      </c>
      <c r="H193" s="103" t="e">
        <f>Baltic_Scenario_Calculations!M52</f>
        <v>#DIV/0!</v>
      </c>
      <c r="I193" s="103" t="e">
        <f>Baltic_Scenario_Calculations!N52</f>
        <v>#DIV/0!</v>
      </c>
      <c r="O193" s="84"/>
    </row>
    <row r="194" spans="1:15" x14ac:dyDescent="0.2">
      <c r="A194" s="84"/>
      <c r="C194" s="79" t="s">
        <v>214</v>
      </c>
      <c r="D194" s="79" t="s">
        <v>250</v>
      </c>
      <c r="E194" s="79">
        <v>2</v>
      </c>
      <c r="F194" s="103" t="e">
        <f>Baltic_Scenario_Calculations!K53</f>
        <v>#DIV/0!</v>
      </c>
      <c r="G194" s="103" t="e">
        <f>Baltic_Scenario_Calculations!L53</f>
        <v>#DIV/0!</v>
      </c>
      <c r="H194" s="103" t="e">
        <f>Baltic_Scenario_Calculations!M53</f>
        <v>#DIV/0!</v>
      </c>
      <c r="I194" s="103" t="e">
        <f>Baltic_Scenario_Calculations!N53</f>
        <v>#DIV/0!</v>
      </c>
      <c r="O194" s="84"/>
    </row>
    <row r="195" spans="1:15" x14ac:dyDescent="0.2">
      <c r="A195" s="84"/>
      <c r="C195" s="79" t="s">
        <v>215</v>
      </c>
      <c r="D195" s="79" t="s">
        <v>250</v>
      </c>
      <c r="E195" s="79">
        <v>3</v>
      </c>
      <c r="F195" s="103" t="e">
        <f>Baltic_Scenario_Calculations!K54</f>
        <v>#DIV/0!</v>
      </c>
      <c r="G195" s="103" t="e">
        <f>Baltic_Scenario_Calculations!L54</f>
        <v>#DIV/0!</v>
      </c>
      <c r="H195" s="103" t="e">
        <f>Baltic_Scenario_Calculations!M54</f>
        <v>#DIV/0!</v>
      </c>
      <c r="I195" s="103" t="e">
        <f>Baltic_Scenario_Calculations!N54</f>
        <v>#DIV/0!</v>
      </c>
      <c r="O195" s="84"/>
    </row>
    <row r="196" spans="1:15" x14ac:dyDescent="0.2">
      <c r="A196" s="84"/>
      <c r="C196" s="79" t="s">
        <v>216</v>
      </c>
      <c r="D196" s="79" t="s">
        <v>250</v>
      </c>
      <c r="E196" s="79">
        <v>4</v>
      </c>
      <c r="F196" s="103" t="e">
        <f>Baltic_Scenario_Calculations!K55</f>
        <v>#DIV/0!</v>
      </c>
      <c r="G196" s="103" t="e">
        <f>Baltic_Scenario_Calculations!L55</f>
        <v>#DIV/0!</v>
      </c>
      <c r="H196" s="103" t="e">
        <f>Baltic_Scenario_Calculations!M55</f>
        <v>#DIV/0!</v>
      </c>
      <c r="I196" s="103" t="e">
        <f>Baltic_Scenario_Calculations!N55</f>
        <v>#DIV/0!</v>
      </c>
      <c r="O196" s="84"/>
    </row>
    <row r="197" spans="1:15" x14ac:dyDescent="0.2">
      <c r="A197" s="84"/>
      <c r="C197" s="79" t="s">
        <v>217</v>
      </c>
      <c r="D197" s="79" t="s">
        <v>250</v>
      </c>
      <c r="E197" s="79">
        <v>5</v>
      </c>
      <c r="F197" s="103" t="e">
        <f>Baltic_Scenario_Calculations!K56</f>
        <v>#DIV/0!</v>
      </c>
      <c r="G197" s="103" t="e">
        <f>Baltic_Scenario_Calculations!L56</f>
        <v>#DIV/0!</v>
      </c>
      <c r="H197" s="103" t="e">
        <f>Baltic_Scenario_Calculations!M56</f>
        <v>#DIV/0!</v>
      </c>
      <c r="I197" s="103" t="e">
        <f>Baltic_Scenario_Calculations!N56</f>
        <v>#DIV/0!</v>
      </c>
      <c r="O197" s="84"/>
    </row>
    <row r="198" spans="1:15" x14ac:dyDescent="0.2">
      <c r="A198" s="84"/>
      <c r="C198" s="79" t="s">
        <v>218</v>
      </c>
      <c r="D198" s="79" t="s">
        <v>240</v>
      </c>
      <c r="E198" s="79">
        <v>7</v>
      </c>
      <c r="F198" s="103" t="e">
        <f>Baltic_Scenario_Calculations!K57</f>
        <v>#DIV/0!</v>
      </c>
      <c r="G198" s="103" t="e">
        <f>Baltic_Scenario_Calculations!L57</f>
        <v>#DIV/0!</v>
      </c>
      <c r="H198" s="103" t="e">
        <f>Baltic_Scenario_Calculations!M57</f>
        <v>#DIV/0!</v>
      </c>
      <c r="I198" s="103" t="e">
        <f>Baltic_Scenario_Calculations!N57</f>
        <v>#DIV/0!</v>
      </c>
      <c r="O198" s="84"/>
    </row>
    <row r="199" spans="1:15" x14ac:dyDescent="0.2">
      <c r="A199" s="84"/>
      <c r="C199" s="79" t="s">
        <v>219</v>
      </c>
      <c r="D199" s="79" t="s">
        <v>18</v>
      </c>
      <c r="E199" s="79">
        <v>10</v>
      </c>
      <c r="F199" s="103" t="e">
        <f>Baltic_Transition_Calculations!K20</f>
        <v>#DIV/0!</v>
      </c>
      <c r="G199" s="103" t="e">
        <f>Baltic_Transition_Calculations!L20</f>
        <v>#DIV/0!</v>
      </c>
      <c r="H199" s="103" t="e">
        <f>Baltic_Transition_Calculations!M20</f>
        <v>#DIV/0!</v>
      </c>
      <c r="I199" s="103" t="e">
        <f>Baltic_Transition_Calculations!N20</f>
        <v>#DIV/0!</v>
      </c>
      <c r="O199" s="84"/>
    </row>
    <row r="200" spans="1:15" x14ac:dyDescent="0.2">
      <c r="A200" s="84"/>
      <c r="C200" s="79" t="s">
        <v>220</v>
      </c>
      <c r="D200" s="79" t="s">
        <v>18</v>
      </c>
      <c r="E200" s="79">
        <v>2</v>
      </c>
      <c r="F200" s="103" t="e">
        <f>Baltic_Transition_Calculations!K21</f>
        <v>#DIV/0!</v>
      </c>
      <c r="G200" s="103" t="e">
        <f>Baltic_Transition_Calculations!L21</f>
        <v>#DIV/0!</v>
      </c>
      <c r="H200" s="103" t="e">
        <f>Baltic_Transition_Calculations!M21</f>
        <v>#DIV/0!</v>
      </c>
      <c r="I200" s="103" t="e">
        <f>Baltic_Transition_Calculations!N21</f>
        <v>#DIV/0!</v>
      </c>
      <c r="O200" s="84"/>
    </row>
    <row r="201" spans="1:15" x14ac:dyDescent="0.2">
      <c r="A201" s="84"/>
      <c r="C201" s="79" t="s">
        <v>221</v>
      </c>
      <c r="D201" s="79" t="s">
        <v>18</v>
      </c>
      <c r="E201" s="79">
        <v>3</v>
      </c>
      <c r="F201" s="103" t="e">
        <f>Baltic_Transition_Calculations!K22</f>
        <v>#DIV/0!</v>
      </c>
      <c r="G201" s="103" t="e">
        <f>Baltic_Transition_Calculations!L22</f>
        <v>#DIV/0!</v>
      </c>
      <c r="H201" s="103" t="e">
        <f>Baltic_Transition_Calculations!M22</f>
        <v>#DIV/0!</v>
      </c>
      <c r="I201" s="103" t="e">
        <f>Baltic_Transition_Calculations!N22</f>
        <v>#DIV/0!</v>
      </c>
      <c r="O201" s="84"/>
    </row>
    <row r="202" spans="1:15" x14ac:dyDescent="0.2">
      <c r="A202" s="84"/>
      <c r="C202" s="79" t="s">
        <v>222</v>
      </c>
      <c r="D202" s="79" t="s">
        <v>239</v>
      </c>
      <c r="E202" s="79">
        <v>4</v>
      </c>
      <c r="F202" s="103" t="e">
        <f>Baltic_Transition_Calculations!K23</f>
        <v>#DIV/0!</v>
      </c>
      <c r="G202" s="103" t="e">
        <f>Baltic_Transition_Calculations!L23</f>
        <v>#DIV/0!</v>
      </c>
      <c r="H202" s="103" t="e">
        <f>Baltic_Transition_Calculations!M23</f>
        <v>#DIV/0!</v>
      </c>
      <c r="I202" s="103" t="e">
        <f>Baltic_Transition_Calculations!N23</f>
        <v>#DIV/0!</v>
      </c>
      <c r="O202" s="84"/>
    </row>
    <row r="203" spans="1:15" ht="12.75" customHeight="1" x14ac:dyDescent="0.2">
      <c r="A203" s="84"/>
      <c r="C203" s="79" t="s">
        <v>223</v>
      </c>
      <c r="D203" s="79" t="s">
        <v>239</v>
      </c>
      <c r="E203" s="79">
        <v>5</v>
      </c>
      <c r="F203" s="103" t="e">
        <f>Baltic_Transition_Calculations!K24</f>
        <v>#DIV/0!</v>
      </c>
      <c r="G203" s="103" t="e">
        <f>Baltic_Transition_Calculations!L24</f>
        <v>#DIV/0!</v>
      </c>
      <c r="H203" s="103" t="e">
        <f>Baltic_Transition_Calculations!M24</f>
        <v>#DIV/0!</v>
      </c>
      <c r="I203" s="103" t="e">
        <f>Baltic_Transition_Calculations!N24</f>
        <v>#DIV/0!</v>
      </c>
      <c r="O203" s="84"/>
    </row>
    <row r="204" spans="1:15" x14ac:dyDescent="0.2">
      <c r="A204" s="84"/>
      <c r="C204" s="79" t="s">
        <v>224</v>
      </c>
      <c r="D204" s="79" t="s">
        <v>239</v>
      </c>
      <c r="E204" s="79">
        <v>9</v>
      </c>
      <c r="F204" s="103" t="e">
        <f>Baltic_Transition_Calculations!K25</f>
        <v>#DIV/0!</v>
      </c>
      <c r="G204" s="103" t="e">
        <f>Baltic_Transition_Calculations!L25</f>
        <v>#DIV/0!</v>
      </c>
      <c r="H204" s="103" t="e">
        <f>Baltic_Transition_Calculations!M25</f>
        <v>#DIV/0!</v>
      </c>
      <c r="I204" s="103" t="e">
        <f>Baltic_Transition_Calculations!N25</f>
        <v>#DIV/0!</v>
      </c>
      <c r="O204" s="84"/>
    </row>
    <row r="205" spans="1:15" x14ac:dyDescent="0.2">
      <c r="A205" s="84"/>
      <c r="C205" s="79" t="s">
        <v>225</v>
      </c>
      <c r="D205" s="79" t="s">
        <v>239</v>
      </c>
      <c r="E205" s="79">
        <v>1</v>
      </c>
      <c r="F205" s="103" t="e">
        <f>Baltic_Transition_Calculations!K26</f>
        <v>#DIV/0!</v>
      </c>
      <c r="G205" s="103" t="e">
        <f>Baltic_Transition_Calculations!L26</f>
        <v>#DIV/0!</v>
      </c>
      <c r="H205" s="103" t="e">
        <f>Baltic_Transition_Calculations!M26</f>
        <v>#DIV/0!</v>
      </c>
      <c r="I205" s="103" t="e">
        <f>Baltic_Transition_Calculations!N26</f>
        <v>#DIV/0!</v>
      </c>
      <c r="O205" s="84"/>
    </row>
    <row r="206" spans="1:15" x14ac:dyDescent="0.2">
      <c r="A206" s="84"/>
      <c r="C206" s="79" t="s">
        <v>226</v>
      </c>
      <c r="D206" s="79" t="s">
        <v>239</v>
      </c>
      <c r="E206" s="79">
        <v>10</v>
      </c>
      <c r="F206" s="103" t="e">
        <f>Baltic_Transition_Calculations!K27</f>
        <v>#DIV/0!</v>
      </c>
      <c r="G206" s="103" t="e">
        <f>Baltic_Transition_Calculations!L27</f>
        <v>#DIV/0!</v>
      </c>
      <c r="H206" s="103" t="e">
        <f>Baltic_Transition_Calculations!M27</f>
        <v>#DIV/0!</v>
      </c>
      <c r="I206" s="103" t="e">
        <f>Baltic_Transition_Calculations!N27</f>
        <v>#DIV/0!</v>
      </c>
      <c r="O206" s="84"/>
    </row>
    <row r="207" spans="1:15" x14ac:dyDescent="0.2">
      <c r="A207" s="84"/>
      <c r="C207" s="79" t="s">
        <v>227</v>
      </c>
      <c r="D207" s="79" t="s">
        <v>239</v>
      </c>
      <c r="E207" s="79">
        <v>11</v>
      </c>
      <c r="F207" s="103" t="e">
        <f>Baltic_Transition_Calculations!K28</f>
        <v>#DIV/0!</v>
      </c>
      <c r="G207" s="103" t="e">
        <f>Baltic_Transition_Calculations!L28</f>
        <v>#DIV/0!</v>
      </c>
      <c r="H207" s="103" t="e">
        <f>Baltic_Transition_Calculations!M28</f>
        <v>#DIV/0!</v>
      </c>
      <c r="I207" s="103" t="e">
        <f>Baltic_Transition_Calculations!N28</f>
        <v>#DIV/0!</v>
      </c>
      <c r="O207" s="84"/>
    </row>
    <row r="208" spans="1:15" x14ac:dyDescent="0.2">
      <c r="A208" s="84"/>
      <c r="C208" s="79" t="s">
        <v>228</v>
      </c>
      <c r="D208" s="79" t="s">
        <v>239</v>
      </c>
      <c r="E208" s="79">
        <v>2</v>
      </c>
      <c r="F208" s="103" t="e">
        <f>Baltic_Transition_Calculations!K29</f>
        <v>#DIV/0!</v>
      </c>
      <c r="G208" s="103" t="e">
        <f>Baltic_Transition_Calculations!L29</f>
        <v>#DIV/0!</v>
      </c>
      <c r="H208" s="103" t="e">
        <f>Baltic_Transition_Calculations!M29</f>
        <v>#DIV/0!</v>
      </c>
      <c r="I208" s="103" t="e">
        <f>Baltic_Transition_Calculations!N29</f>
        <v>#DIV/0!</v>
      </c>
      <c r="O208" s="84"/>
    </row>
    <row r="209" spans="1:15" x14ac:dyDescent="0.2">
      <c r="A209" s="84"/>
      <c r="C209" s="79" t="s">
        <v>229</v>
      </c>
      <c r="D209" s="79" t="s">
        <v>240</v>
      </c>
      <c r="E209" s="79">
        <v>15</v>
      </c>
      <c r="F209" s="103" t="e">
        <f>Baltic_Transition_Calculations!K30</f>
        <v>#DIV/0!</v>
      </c>
      <c r="G209" s="103" t="e">
        <f>Baltic_Transition_Calculations!L30</f>
        <v>#DIV/0!</v>
      </c>
      <c r="H209" s="103" t="e">
        <f>Baltic_Transition_Calculations!M30</f>
        <v>#DIV/0!</v>
      </c>
      <c r="I209" s="103" t="e">
        <f>Baltic_Transition_Calculations!N30</f>
        <v>#DIV/0!</v>
      </c>
      <c r="O209" s="84"/>
    </row>
    <row r="210" spans="1:15" x14ac:dyDescent="0.2">
      <c r="A210" s="84"/>
      <c r="C210" s="79" t="s">
        <v>230</v>
      </c>
      <c r="D210" s="79" t="s">
        <v>18</v>
      </c>
      <c r="E210" s="79">
        <v>11</v>
      </c>
      <c r="F210" s="103" t="e">
        <f>Baltic_Transition_Calculations!K31</f>
        <v>#DIV/0!</v>
      </c>
      <c r="G210" s="103" t="e">
        <f>Baltic_Transition_Calculations!L31</f>
        <v>#DIV/0!</v>
      </c>
      <c r="H210" s="103" t="e">
        <f>Baltic_Transition_Calculations!M31</f>
        <v>#DIV/0!</v>
      </c>
      <c r="I210" s="103" t="e">
        <f>Baltic_Transition_Calculations!N31</f>
        <v>#DIV/0!</v>
      </c>
      <c r="O210" s="84"/>
    </row>
    <row r="211" spans="1:15" x14ac:dyDescent="0.2">
      <c r="A211" s="84"/>
      <c r="C211" s="79" t="s">
        <v>231</v>
      </c>
      <c r="D211" s="79" t="s">
        <v>18</v>
      </c>
      <c r="E211" s="79">
        <v>6</v>
      </c>
      <c r="F211" s="103" t="e">
        <f>Baltic_Transition_Calculations!K32</f>
        <v>#DIV/0!</v>
      </c>
      <c r="G211" s="103" t="e">
        <f>Baltic_Transition_Calculations!L32</f>
        <v>#DIV/0!</v>
      </c>
      <c r="H211" s="103" t="e">
        <f>Baltic_Transition_Calculations!M32</f>
        <v>#DIV/0!</v>
      </c>
      <c r="I211" s="103" t="e">
        <f>Baltic_Transition_Calculations!N32</f>
        <v>#DIV/0!</v>
      </c>
      <c r="O211" s="84"/>
    </row>
    <row r="212" spans="1:15" x14ac:dyDescent="0.2">
      <c r="A212" s="84"/>
      <c r="C212" s="79" t="s">
        <v>232</v>
      </c>
      <c r="D212" s="79" t="s">
        <v>18</v>
      </c>
      <c r="E212" s="79">
        <v>7</v>
      </c>
      <c r="F212" s="103" t="e">
        <f>Baltic_Transition_Calculations!K33</f>
        <v>#DIV/0!</v>
      </c>
      <c r="G212" s="103" t="e">
        <f>Baltic_Transition_Calculations!L33</f>
        <v>#DIV/0!</v>
      </c>
      <c r="H212" s="103" t="e">
        <f>Baltic_Transition_Calculations!M33</f>
        <v>#DIV/0!</v>
      </c>
      <c r="I212" s="103" t="e">
        <f>Baltic_Transition_Calculations!N33</f>
        <v>#DIV/0!</v>
      </c>
      <c r="O212" s="84"/>
    </row>
    <row r="213" spans="1:15" x14ac:dyDescent="0.2">
      <c r="A213" s="84"/>
      <c r="C213" s="79" t="s">
        <v>233</v>
      </c>
      <c r="D213" s="79" t="s">
        <v>18</v>
      </c>
      <c r="E213" s="79">
        <v>9</v>
      </c>
      <c r="F213" s="103" t="e">
        <f>Baltic_Transition_Calculations!K34</f>
        <v>#DIV/0!</v>
      </c>
      <c r="G213" s="103" t="e">
        <f>Baltic_Transition_Calculations!L34</f>
        <v>#DIV/0!</v>
      </c>
      <c r="H213" s="103" t="e">
        <f>Baltic_Transition_Calculations!M34</f>
        <v>#DIV/0!</v>
      </c>
      <c r="I213" s="103" t="e">
        <f>Baltic_Transition_Calculations!N34</f>
        <v>#DIV/0!</v>
      </c>
      <c r="O213" s="84"/>
    </row>
    <row r="214" spans="1:15" x14ac:dyDescent="0.2">
      <c r="A214" s="84"/>
      <c r="C214" s="79" t="s">
        <v>234</v>
      </c>
      <c r="D214" s="79" t="s">
        <v>239</v>
      </c>
      <c r="E214" s="79">
        <v>3</v>
      </c>
      <c r="F214" s="103" t="e">
        <f>Baltic_Transition_Calculations!K35</f>
        <v>#DIV/0!</v>
      </c>
      <c r="G214" s="103" t="e">
        <f>Baltic_Transition_Calculations!L35</f>
        <v>#DIV/0!</v>
      </c>
      <c r="H214" s="103" t="e">
        <f>Baltic_Transition_Calculations!M35</f>
        <v>#DIV/0!</v>
      </c>
      <c r="I214" s="103" t="e">
        <f>Baltic_Transition_Calculations!N35</f>
        <v>#DIV/0!</v>
      </c>
      <c r="O214" s="84"/>
    </row>
    <row r="215" spans="1:15" x14ac:dyDescent="0.2">
      <c r="A215" s="84"/>
      <c r="C215" s="79" t="s">
        <v>235</v>
      </c>
      <c r="D215" s="79" t="s">
        <v>240</v>
      </c>
      <c r="E215" s="79">
        <v>3</v>
      </c>
      <c r="F215" s="103" t="e">
        <f>Baltic_Transition_Calculations!K36</f>
        <v>#DIV/0!</v>
      </c>
      <c r="G215" s="103" t="e">
        <f>Baltic_Transition_Calculations!L36</f>
        <v>#DIV/0!</v>
      </c>
      <c r="H215" s="103" t="e">
        <f>Baltic_Transition_Calculations!M36</f>
        <v>#DIV/0!</v>
      </c>
      <c r="I215" s="103" t="e">
        <f>Baltic_Transition_Calculations!N36</f>
        <v>#DIV/0!</v>
      </c>
      <c r="O215" s="84"/>
    </row>
    <row r="216" spans="1:15" s="119" customFormat="1" x14ac:dyDescent="0.2">
      <c r="A216" s="84"/>
      <c r="B216" s="3"/>
      <c r="C216" s="150" t="s">
        <v>299</v>
      </c>
      <c r="D216" s="150"/>
      <c r="E216" s="150"/>
      <c r="F216" s="103" t="e">
        <f>OECD_Marina_Calculations!I20</f>
        <v>#DIV/0!</v>
      </c>
      <c r="G216" s="103" t="e">
        <f>OECD_Marina_Calculations!J20</f>
        <v>#DIV/0!</v>
      </c>
      <c r="H216" s="103" t="e">
        <f>OECD_Marina_Calculations!K20</f>
        <v>#DIV/0!</v>
      </c>
      <c r="I216" s="103" t="e">
        <f>OECD_Marina_Calculations!L20</f>
        <v>#DIV/0!</v>
      </c>
      <c r="K216" s="3"/>
      <c r="O216" s="84"/>
    </row>
    <row r="217" spans="1:15" x14ac:dyDescent="0.2">
      <c r="A217" s="84"/>
      <c r="B217"/>
      <c r="O217" s="84"/>
    </row>
    <row r="218" spans="1:15" s="82" customFormat="1" x14ac:dyDescent="0.2">
      <c r="A218" s="84"/>
      <c r="C218" s="77" t="s">
        <v>264</v>
      </c>
      <c r="K218" s="3"/>
      <c r="O218" s="84"/>
    </row>
    <row r="219" spans="1:15" x14ac:dyDescent="0.2">
      <c r="A219" s="84"/>
      <c r="C219" t="s">
        <v>284</v>
      </c>
      <c r="O219" s="84"/>
    </row>
    <row r="220" spans="1:15" ht="120" customHeight="1" x14ac:dyDescent="0.2">
      <c r="A220" s="84"/>
      <c r="C220" s="79" t="s">
        <v>10</v>
      </c>
      <c r="D220" s="154" t="s">
        <v>11</v>
      </c>
      <c r="E220" s="155"/>
      <c r="F220" s="83" t="s">
        <v>170</v>
      </c>
      <c r="G220" s="83" t="s">
        <v>171</v>
      </c>
      <c r="I220" s="3"/>
      <c r="K220"/>
      <c r="M220" s="84"/>
      <c r="O220" s="84"/>
    </row>
    <row r="221" spans="1:15" x14ac:dyDescent="0.2">
      <c r="A221" s="84"/>
      <c r="C221" s="79" t="s">
        <v>65</v>
      </c>
      <c r="D221" s="79" t="s">
        <v>13</v>
      </c>
      <c r="E221" s="79">
        <v>1</v>
      </c>
      <c r="F221" s="103" t="e">
        <f>Atlantic_Scenario_Calculations!S20</f>
        <v>#DIV/0!</v>
      </c>
      <c r="G221" s="103" t="e">
        <f>Atlantic_Scenario_Calculations!U20</f>
        <v>#DIV/0!</v>
      </c>
      <c r="I221" s="3"/>
      <c r="K221"/>
      <c r="M221" s="84"/>
      <c r="O221" s="84"/>
    </row>
    <row r="222" spans="1:15" x14ac:dyDescent="0.2">
      <c r="A222" s="84"/>
      <c r="C222" s="79" t="s">
        <v>66</v>
      </c>
      <c r="D222" s="79" t="s">
        <v>13</v>
      </c>
      <c r="E222" s="79">
        <v>2</v>
      </c>
      <c r="F222" s="103" t="e">
        <f>Atlantic_Scenario_Calculations!S21</f>
        <v>#DIV/0!</v>
      </c>
      <c r="G222" s="103" t="e">
        <f>Atlantic_Scenario_Calculations!U21</f>
        <v>#DIV/0!</v>
      </c>
      <c r="I222" s="3"/>
      <c r="K222"/>
      <c r="M222" s="84"/>
      <c r="O222" s="84"/>
    </row>
    <row r="223" spans="1:15" x14ac:dyDescent="0.2">
      <c r="A223" s="84"/>
      <c r="C223" s="79" t="s">
        <v>67</v>
      </c>
      <c r="D223" s="79" t="s">
        <v>13</v>
      </c>
      <c r="E223" s="79">
        <v>3</v>
      </c>
      <c r="F223" s="103" t="e">
        <f>Atlantic_Scenario_Calculations!S22</f>
        <v>#DIV/0!</v>
      </c>
      <c r="G223" s="103" t="e">
        <f>Atlantic_Scenario_Calculations!U22</f>
        <v>#DIV/0!</v>
      </c>
      <c r="I223" s="3"/>
      <c r="K223"/>
      <c r="M223" s="84"/>
      <c r="O223" s="84"/>
    </row>
    <row r="224" spans="1:15" x14ac:dyDescent="0.2">
      <c r="A224" s="84"/>
      <c r="C224" s="79" t="s">
        <v>68</v>
      </c>
      <c r="D224" s="79" t="s">
        <v>14</v>
      </c>
      <c r="E224" s="79">
        <v>1</v>
      </c>
      <c r="F224" s="103" t="e">
        <f>Atlantic_Scenario_Calculations!S23</f>
        <v>#DIV/0!</v>
      </c>
      <c r="G224" s="103" t="e">
        <f>Atlantic_Scenario_Calculations!U23</f>
        <v>#DIV/0!</v>
      </c>
      <c r="I224" s="3"/>
      <c r="K224"/>
      <c r="M224" s="84"/>
      <c r="O224" s="84"/>
    </row>
    <row r="225" spans="1:15" x14ac:dyDescent="0.2">
      <c r="A225" s="84"/>
      <c r="C225" s="79" t="s">
        <v>69</v>
      </c>
      <c r="D225" s="79" t="s">
        <v>14</v>
      </c>
      <c r="E225" s="79">
        <v>10</v>
      </c>
      <c r="F225" s="103" t="e">
        <f>Atlantic_Scenario_Calculations!S24</f>
        <v>#DIV/0!</v>
      </c>
      <c r="G225" s="103" t="e">
        <f>Atlantic_Scenario_Calculations!U24</f>
        <v>#DIV/0!</v>
      </c>
      <c r="I225" s="3"/>
      <c r="K225"/>
      <c r="M225" s="84"/>
      <c r="O225" s="84"/>
    </row>
    <row r="226" spans="1:15" x14ac:dyDescent="0.2">
      <c r="A226" s="84"/>
      <c r="C226" s="79" t="s">
        <v>70</v>
      </c>
      <c r="D226" s="79" t="s">
        <v>14</v>
      </c>
      <c r="E226" s="79">
        <v>3</v>
      </c>
      <c r="F226" s="103" t="e">
        <f>Atlantic_Scenario_Calculations!S25</f>
        <v>#DIV/0!</v>
      </c>
      <c r="G226" s="103" t="e">
        <f>Atlantic_Scenario_Calculations!U25</f>
        <v>#DIV/0!</v>
      </c>
      <c r="I226" s="3"/>
      <c r="K226"/>
      <c r="M226" s="84"/>
      <c r="O226" s="84"/>
    </row>
    <row r="227" spans="1:15" x14ac:dyDescent="0.2">
      <c r="A227" s="84"/>
      <c r="C227" s="79" t="s">
        <v>71</v>
      </c>
      <c r="D227" s="79" t="s">
        <v>14</v>
      </c>
      <c r="E227" s="79">
        <v>4</v>
      </c>
      <c r="F227" s="103" t="e">
        <f>Atlantic_Scenario_Calculations!S26</f>
        <v>#DIV/0!</v>
      </c>
      <c r="G227" s="103" t="e">
        <f>Atlantic_Scenario_Calculations!U26</f>
        <v>#DIV/0!</v>
      </c>
      <c r="I227" s="3"/>
      <c r="K227"/>
      <c r="M227" s="84"/>
      <c r="O227" s="84"/>
    </row>
    <row r="228" spans="1:15" x14ac:dyDescent="0.2">
      <c r="A228" s="84"/>
      <c r="C228" s="79" t="s">
        <v>72</v>
      </c>
      <c r="D228" s="79" t="s">
        <v>14</v>
      </c>
      <c r="E228" s="79">
        <v>5</v>
      </c>
      <c r="F228" s="103" t="e">
        <f>Atlantic_Scenario_Calculations!S27</f>
        <v>#DIV/0!</v>
      </c>
      <c r="G228" s="103" t="e">
        <f>Atlantic_Scenario_Calculations!U27</f>
        <v>#DIV/0!</v>
      </c>
      <c r="I228" s="3"/>
      <c r="K228"/>
      <c r="M228" s="84"/>
      <c r="O228" s="84"/>
    </row>
    <row r="229" spans="1:15" x14ac:dyDescent="0.2">
      <c r="A229" s="84"/>
      <c r="C229" s="79" t="s">
        <v>73</v>
      </c>
      <c r="D229" s="79" t="s">
        <v>14</v>
      </c>
      <c r="E229" s="79">
        <v>7</v>
      </c>
      <c r="F229" s="103" t="e">
        <f>Atlantic_Scenario_Calculations!S28</f>
        <v>#DIV/0!</v>
      </c>
      <c r="G229" s="103" t="e">
        <f>Atlantic_Scenario_Calculations!U28</f>
        <v>#DIV/0!</v>
      </c>
      <c r="I229" s="3"/>
      <c r="K229"/>
      <c r="M229" s="84"/>
      <c r="O229" s="84"/>
    </row>
    <row r="230" spans="1:15" x14ac:dyDescent="0.2">
      <c r="A230" s="84"/>
      <c r="C230" s="79" t="s">
        <v>21</v>
      </c>
      <c r="D230" s="79" t="s">
        <v>14</v>
      </c>
      <c r="E230" s="79">
        <v>8</v>
      </c>
      <c r="F230" s="103" t="e">
        <f>Atlantic_Scenario_Calculations!S29</f>
        <v>#DIV/0!</v>
      </c>
      <c r="G230" s="103" t="e">
        <f>Atlantic_Scenario_Calculations!U29</f>
        <v>#DIV/0!</v>
      </c>
      <c r="I230" s="3"/>
      <c r="K230"/>
      <c r="M230" s="84"/>
      <c r="O230" s="84"/>
    </row>
    <row r="231" spans="1:15" x14ac:dyDescent="0.2">
      <c r="A231" s="84"/>
      <c r="C231" s="79" t="s">
        <v>22</v>
      </c>
      <c r="D231" s="79" t="s">
        <v>14</v>
      </c>
      <c r="E231" s="79">
        <v>9</v>
      </c>
      <c r="F231" s="103" t="e">
        <f>Atlantic_Scenario_Calculations!S30</f>
        <v>#DIV/0!</v>
      </c>
      <c r="G231" s="103" t="e">
        <f>Atlantic_Scenario_Calculations!U30</f>
        <v>#DIV/0!</v>
      </c>
      <c r="I231" s="3"/>
      <c r="K231"/>
      <c r="M231" s="84"/>
      <c r="O231" s="84"/>
    </row>
    <row r="232" spans="1:15" x14ac:dyDescent="0.2">
      <c r="A232" s="84"/>
      <c r="C232" s="79" t="s">
        <v>23</v>
      </c>
      <c r="D232" s="79" t="s">
        <v>15</v>
      </c>
      <c r="E232" s="79">
        <v>1</v>
      </c>
      <c r="F232" s="103" t="e">
        <f>Atlantic_Scenario_Calculations!S31</f>
        <v>#DIV/0!</v>
      </c>
      <c r="G232" s="103" t="e">
        <f>Atlantic_Scenario_Calculations!U31</f>
        <v>#DIV/0!</v>
      </c>
      <c r="I232" s="3"/>
      <c r="K232"/>
      <c r="M232" s="84"/>
      <c r="O232" s="84"/>
    </row>
    <row r="233" spans="1:15" x14ac:dyDescent="0.2">
      <c r="A233" s="84"/>
      <c r="C233" s="79" t="s">
        <v>24</v>
      </c>
      <c r="D233" s="79" t="s">
        <v>15</v>
      </c>
      <c r="E233" s="79">
        <v>2</v>
      </c>
      <c r="F233" s="103" t="e">
        <f>Atlantic_Scenario_Calculations!S32</f>
        <v>#DIV/0!</v>
      </c>
      <c r="G233" s="103" t="e">
        <f>Atlantic_Scenario_Calculations!U32</f>
        <v>#DIV/0!</v>
      </c>
      <c r="I233" s="3"/>
      <c r="K233"/>
      <c r="M233" s="84"/>
      <c r="O233" s="84"/>
    </row>
    <row r="234" spans="1:15" x14ac:dyDescent="0.2">
      <c r="A234" s="84"/>
      <c r="C234" s="79" t="s">
        <v>25</v>
      </c>
      <c r="D234" s="79" t="s">
        <v>16</v>
      </c>
      <c r="E234" s="79">
        <v>3</v>
      </c>
      <c r="F234" s="103" t="e">
        <f>Atlantic_Scenario_Calculations!S33</f>
        <v>#DIV/0!</v>
      </c>
      <c r="G234" s="103" t="e">
        <f>Atlantic_Scenario_Calculations!U33</f>
        <v>#DIV/0!</v>
      </c>
      <c r="I234" s="3"/>
      <c r="K234"/>
      <c r="M234" s="84"/>
      <c r="O234" s="84"/>
    </row>
    <row r="235" spans="1:15" x14ac:dyDescent="0.2">
      <c r="A235" s="84"/>
      <c r="C235" s="79" t="s">
        <v>26</v>
      </c>
      <c r="D235" s="79" t="s">
        <v>16</v>
      </c>
      <c r="E235" s="79">
        <v>1</v>
      </c>
      <c r="F235" s="103" t="e">
        <f>Atlantic_Scenario_Calculations!S34</f>
        <v>#DIV/0!</v>
      </c>
      <c r="G235" s="103" t="e">
        <f>Atlantic_Scenario_Calculations!U34</f>
        <v>#DIV/0!</v>
      </c>
      <c r="I235" s="3"/>
      <c r="K235"/>
      <c r="M235" s="84"/>
      <c r="O235" s="84"/>
    </row>
    <row r="236" spans="1:15" x14ac:dyDescent="0.2">
      <c r="A236" s="84"/>
      <c r="C236" s="79" t="s">
        <v>27</v>
      </c>
      <c r="D236" s="79" t="s">
        <v>16</v>
      </c>
      <c r="E236" s="79">
        <v>2</v>
      </c>
      <c r="F236" s="103" t="e">
        <f>Atlantic_Scenario_Calculations!S35</f>
        <v>#DIV/0!</v>
      </c>
      <c r="G236" s="103" t="e">
        <f>Atlantic_Scenario_Calculations!U35</f>
        <v>#DIV/0!</v>
      </c>
      <c r="I236" s="3"/>
      <c r="K236"/>
      <c r="M236" s="84"/>
      <c r="O236" s="84"/>
    </row>
    <row r="237" spans="1:15" x14ac:dyDescent="0.2">
      <c r="A237" s="84"/>
      <c r="C237" s="79" t="s">
        <v>28</v>
      </c>
      <c r="D237" s="79" t="s">
        <v>16</v>
      </c>
      <c r="E237" s="79">
        <v>4</v>
      </c>
      <c r="F237" s="103" t="e">
        <f>Atlantic_Scenario_Calculations!S36</f>
        <v>#DIV/0!</v>
      </c>
      <c r="G237" s="103" t="e">
        <f>Atlantic_Scenario_Calculations!U36</f>
        <v>#DIV/0!</v>
      </c>
      <c r="I237" s="3"/>
      <c r="K237"/>
      <c r="M237" s="84"/>
      <c r="O237" s="84"/>
    </row>
    <row r="238" spans="1:15" x14ac:dyDescent="0.2">
      <c r="A238" s="84"/>
      <c r="C238" s="79" t="s">
        <v>29</v>
      </c>
      <c r="D238" s="79" t="s">
        <v>16</v>
      </c>
      <c r="E238" s="79">
        <v>5</v>
      </c>
      <c r="F238" s="103" t="e">
        <f>Atlantic_Scenario_Calculations!S37</f>
        <v>#DIV/0!</v>
      </c>
      <c r="G238" s="103" t="e">
        <f>Atlantic_Scenario_Calculations!U37</f>
        <v>#DIV/0!</v>
      </c>
      <c r="I238" s="3"/>
      <c r="K238"/>
      <c r="M238" s="84"/>
      <c r="O238" s="84"/>
    </row>
    <row r="239" spans="1:15" x14ac:dyDescent="0.2">
      <c r="A239" s="84"/>
      <c r="C239" s="79" t="s">
        <v>30</v>
      </c>
      <c r="D239" s="79" t="s">
        <v>15</v>
      </c>
      <c r="E239" s="79">
        <v>10</v>
      </c>
      <c r="F239" s="103" t="e">
        <f>Atlantic_Scenario_Calculations!S38</f>
        <v>#DIV/0!</v>
      </c>
      <c r="G239" s="103" t="e">
        <f>Atlantic_Scenario_Calculations!U38</f>
        <v>#DIV/0!</v>
      </c>
      <c r="I239" s="3"/>
      <c r="K239"/>
      <c r="M239" s="84"/>
      <c r="O239" s="84"/>
    </row>
    <row r="240" spans="1:15" x14ac:dyDescent="0.2">
      <c r="A240" s="84"/>
      <c r="C240" s="79" t="s">
        <v>32</v>
      </c>
      <c r="D240" s="79" t="s">
        <v>17</v>
      </c>
      <c r="E240" s="79">
        <v>1</v>
      </c>
      <c r="F240" s="103" t="e">
        <f>Atlantic_Scenario_Calculations!S39</f>
        <v>#DIV/0!</v>
      </c>
      <c r="G240" s="103" t="e">
        <f>Atlantic_Scenario_Calculations!U39</f>
        <v>#DIV/0!</v>
      </c>
      <c r="I240" s="3"/>
      <c r="K240"/>
      <c r="M240" s="84"/>
      <c r="O240" s="84"/>
    </row>
    <row r="241" spans="1:15" x14ac:dyDescent="0.2">
      <c r="A241" s="84"/>
      <c r="C241" s="79" t="s">
        <v>31</v>
      </c>
      <c r="D241" s="79" t="s">
        <v>17</v>
      </c>
      <c r="E241" s="79">
        <v>2</v>
      </c>
      <c r="F241" s="103" t="e">
        <f>Atlantic_Scenario_Calculations!S40</f>
        <v>#DIV/0!</v>
      </c>
      <c r="G241" s="103" t="e">
        <f>Atlantic_Scenario_Calculations!U40</f>
        <v>#DIV/0!</v>
      </c>
      <c r="I241" s="3"/>
      <c r="K241"/>
      <c r="M241" s="84"/>
      <c r="O241" s="84"/>
    </row>
    <row r="242" spans="1:15" x14ac:dyDescent="0.2">
      <c r="A242" s="84"/>
      <c r="C242" s="79" t="s">
        <v>33</v>
      </c>
      <c r="D242" s="79" t="s">
        <v>17</v>
      </c>
      <c r="E242" s="79">
        <v>3</v>
      </c>
      <c r="F242" s="103" t="e">
        <f>Atlantic_Scenario_Calculations!S41</f>
        <v>#DIV/0!</v>
      </c>
      <c r="G242" s="103" t="e">
        <f>Atlantic_Scenario_Calculations!U41</f>
        <v>#DIV/0!</v>
      </c>
      <c r="I242" s="3"/>
      <c r="K242"/>
      <c r="M242" s="84"/>
      <c r="O242" s="84"/>
    </row>
    <row r="243" spans="1:15" x14ac:dyDescent="0.2">
      <c r="A243" s="84"/>
      <c r="C243" s="79" t="s">
        <v>34</v>
      </c>
      <c r="D243" s="79" t="s">
        <v>17</v>
      </c>
      <c r="E243" s="79">
        <v>4</v>
      </c>
      <c r="F243" s="103" t="e">
        <f>Atlantic_Scenario_Calculations!S42</f>
        <v>#DIV/0!</v>
      </c>
      <c r="G243" s="103" t="e">
        <f>Atlantic_Scenario_Calculations!U42</f>
        <v>#DIV/0!</v>
      </c>
      <c r="I243" s="3"/>
      <c r="K243"/>
      <c r="M243" s="84"/>
      <c r="O243" s="84"/>
    </row>
    <row r="244" spans="1:15" x14ac:dyDescent="0.2">
      <c r="A244" s="84"/>
      <c r="C244" s="79" t="s">
        <v>35</v>
      </c>
      <c r="D244" s="79" t="s">
        <v>17</v>
      </c>
      <c r="E244" s="79">
        <v>5</v>
      </c>
      <c r="F244" s="103" t="e">
        <f>Atlantic_Scenario_Calculations!S43</f>
        <v>#DIV/0!</v>
      </c>
      <c r="G244" s="103" t="e">
        <f>Atlantic_Scenario_Calculations!U43</f>
        <v>#DIV/0!</v>
      </c>
      <c r="I244" s="3"/>
      <c r="K244"/>
      <c r="M244" s="84"/>
      <c r="O244" s="84"/>
    </row>
    <row r="245" spans="1:15" x14ac:dyDescent="0.2">
      <c r="A245" s="84"/>
      <c r="C245" s="79" t="s">
        <v>36</v>
      </c>
      <c r="D245" s="79" t="s">
        <v>17</v>
      </c>
      <c r="E245" s="79">
        <v>6</v>
      </c>
      <c r="F245" s="103" t="e">
        <f>Atlantic_Scenario_Calculations!S44</f>
        <v>#DIV/0!</v>
      </c>
      <c r="G245" s="103" t="e">
        <f>Atlantic_Scenario_Calculations!U44</f>
        <v>#DIV/0!</v>
      </c>
      <c r="I245" s="3"/>
      <c r="K245"/>
      <c r="M245" s="84"/>
      <c r="O245" s="84"/>
    </row>
    <row r="246" spans="1:15" x14ac:dyDescent="0.2">
      <c r="A246" s="84"/>
      <c r="C246" s="79" t="s">
        <v>37</v>
      </c>
      <c r="D246" s="79" t="s">
        <v>17</v>
      </c>
      <c r="E246" s="79">
        <v>7</v>
      </c>
      <c r="F246" s="103" t="e">
        <f>Atlantic_Scenario_Calculations!S45</f>
        <v>#DIV/0!</v>
      </c>
      <c r="G246" s="103" t="e">
        <f>Atlantic_Scenario_Calculations!U45</f>
        <v>#DIV/0!</v>
      </c>
      <c r="I246" s="3"/>
      <c r="K246"/>
      <c r="M246" s="84"/>
      <c r="O246" s="84"/>
    </row>
    <row r="247" spans="1:15" x14ac:dyDescent="0.2">
      <c r="A247" s="84"/>
      <c r="C247" s="79" t="s">
        <v>38</v>
      </c>
      <c r="D247" s="79" t="s">
        <v>17</v>
      </c>
      <c r="E247" s="79">
        <v>8</v>
      </c>
      <c r="F247" s="103" t="e">
        <f>Atlantic_Scenario_Calculations!S46</f>
        <v>#DIV/0!</v>
      </c>
      <c r="G247" s="103" t="e">
        <f>Atlantic_Scenario_Calculations!U46</f>
        <v>#DIV/0!</v>
      </c>
      <c r="I247" s="3"/>
      <c r="K247"/>
      <c r="M247" s="84"/>
      <c r="O247" s="84"/>
    </row>
    <row r="248" spans="1:15" x14ac:dyDescent="0.2">
      <c r="A248" s="84"/>
      <c r="C248" s="79" t="s">
        <v>39</v>
      </c>
      <c r="D248" s="79" t="s">
        <v>18</v>
      </c>
      <c r="E248" s="79">
        <v>5</v>
      </c>
      <c r="F248" s="103" t="e">
        <f>Atlantic_Scenario_Calculations!S47</f>
        <v>#DIV/0!</v>
      </c>
      <c r="G248" s="103" t="e">
        <f>Atlantic_Scenario_Calculations!U47</f>
        <v>#DIV/0!</v>
      </c>
      <c r="I248" s="3"/>
      <c r="K248"/>
      <c r="M248" s="84"/>
      <c r="O248" s="84"/>
    </row>
    <row r="249" spans="1:15" x14ac:dyDescent="0.2">
      <c r="A249" s="84"/>
      <c r="C249" s="79" t="s">
        <v>40</v>
      </c>
      <c r="D249" s="79" t="s">
        <v>18</v>
      </c>
      <c r="E249" s="79">
        <v>8</v>
      </c>
      <c r="F249" s="103" t="e">
        <f>Atlantic_Scenario_Calculations!S48</f>
        <v>#DIV/0!</v>
      </c>
      <c r="G249" s="103" t="e">
        <f>Atlantic_Scenario_Calculations!U48</f>
        <v>#DIV/0!</v>
      </c>
      <c r="I249" s="3"/>
      <c r="K249"/>
      <c r="M249" s="84"/>
      <c r="O249" s="84"/>
    </row>
    <row r="250" spans="1:15" x14ac:dyDescent="0.2">
      <c r="A250" s="84"/>
      <c r="C250" s="79" t="s">
        <v>41</v>
      </c>
      <c r="D250" s="79" t="s">
        <v>15</v>
      </c>
      <c r="E250" s="79">
        <v>4</v>
      </c>
      <c r="F250" s="103" t="e">
        <f>Atlantic_Scenario_Calculations!S49</f>
        <v>#DIV/0!</v>
      </c>
      <c r="G250" s="103" t="e">
        <f>Atlantic_Scenario_Calculations!U49</f>
        <v>#DIV/0!</v>
      </c>
      <c r="I250" s="3"/>
      <c r="K250"/>
      <c r="M250" s="84"/>
      <c r="O250" s="84"/>
    </row>
    <row r="251" spans="1:15" x14ac:dyDescent="0.2">
      <c r="A251" s="84"/>
      <c r="C251" s="79" t="s">
        <v>42</v>
      </c>
      <c r="D251" s="79" t="s">
        <v>15</v>
      </c>
      <c r="E251" s="79">
        <v>5</v>
      </c>
      <c r="F251" s="103" t="e">
        <f>Atlantic_Scenario_Calculations!S50</f>
        <v>#DIV/0!</v>
      </c>
      <c r="G251" s="103" t="e">
        <f>Atlantic_Scenario_Calculations!U50</f>
        <v>#DIV/0!</v>
      </c>
      <c r="I251" s="3"/>
      <c r="K251"/>
      <c r="M251" s="84"/>
      <c r="O251" s="84"/>
    </row>
    <row r="252" spans="1:15" x14ac:dyDescent="0.2">
      <c r="A252" s="84"/>
      <c r="C252" s="79" t="s">
        <v>43</v>
      </c>
      <c r="D252" s="79" t="s">
        <v>15</v>
      </c>
      <c r="E252" s="79">
        <v>6</v>
      </c>
      <c r="F252" s="103" t="e">
        <f>Atlantic_Scenario_Calculations!S51</f>
        <v>#DIV/0!</v>
      </c>
      <c r="G252" s="103" t="e">
        <f>Atlantic_Scenario_Calculations!U51</f>
        <v>#DIV/0!</v>
      </c>
      <c r="I252" s="3"/>
      <c r="K252"/>
      <c r="M252" s="84"/>
      <c r="O252" s="84"/>
    </row>
    <row r="253" spans="1:15" x14ac:dyDescent="0.2">
      <c r="A253" s="84"/>
      <c r="C253" s="79" t="s">
        <v>44</v>
      </c>
      <c r="D253" s="79" t="s">
        <v>15</v>
      </c>
      <c r="E253" s="79">
        <v>7</v>
      </c>
      <c r="F253" s="103" t="e">
        <f>Atlantic_Scenario_Calculations!S52</f>
        <v>#DIV/0!</v>
      </c>
      <c r="G253" s="103" t="e">
        <f>Atlantic_Scenario_Calculations!U52</f>
        <v>#DIV/0!</v>
      </c>
      <c r="I253" s="3"/>
      <c r="K253"/>
      <c r="M253" s="84"/>
      <c r="O253" s="84"/>
    </row>
    <row r="254" spans="1:15" x14ac:dyDescent="0.2">
      <c r="A254" s="84"/>
      <c r="C254" s="79" t="s">
        <v>45</v>
      </c>
      <c r="D254" s="79" t="s">
        <v>15</v>
      </c>
      <c r="E254" s="79">
        <v>8</v>
      </c>
      <c r="F254" s="103" t="e">
        <f>Atlantic_Scenario_Calculations!S53</f>
        <v>#DIV/0!</v>
      </c>
      <c r="G254" s="103" t="e">
        <f>Atlantic_Scenario_Calculations!U53</f>
        <v>#DIV/0!</v>
      </c>
      <c r="I254" s="3"/>
      <c r="K254"/>
      <c r="M254" s="84"/>
      <c r="O254" s="84"/>
    </row>
    <row r="255" spans="1:15" x14ac:dyDescent="0.2">
      <c r="A255" s="84"/>
      <c r="C255" s="79" t="s">
        <v>46</v>
      </c>
      <c r="D255" s="79" t="s">
        <v>15</v>
      </c>
      <c r="E255" s="79">
        <v>9</v>
      </c>
      <c r="F255" s="103" t="e">
        <f>Atlantic_Scenario_Calculations!S54</f>
        <v>#DIV/0!</v>
      </c>
      <c r="G255" s="103" t="e">
        <f>Atlantic_Scenario_Calculations!U54</f>
        <v>#DIV/0!</v>
      </c>
      <c r="I255" s="3"/>
      <c r="K255"/>
      <c r="M255" s="84"/>
      <c r="O255" s="84"/>
    </row>
    <row r="256" spans="1:15" x14ac:dyDescent="0.2">
      <c r="A256" s="84"/>
      <c r="C256" s="79" t="s">
        <v>47</v>
      </c>
      <c r="D256" s="79" t="s">
        <v>19</v>
      </c>
      <c r="E256" s="79">
        <v>10</v>
      </c>
      <c r="F256" s="103" t="e">
        <f>Atlantic_Scenario_Calculations!S55</f>
        <v>#DIV/0!</v>
      </c>
      <c r="G256" s="103" t="e">
        <f>Atlantic_Scenario_Calculations!U55</f>
        <v>#DIV/0!</v>
      </c>
      <c r="I256" s="3"/>
      <c r="K256"/>
      <c r="M256" s="84"/>
      <c r="O256" s="84"/>
    </row>
    <row r="257" spans="1:15" x14ac:dyDescent="0.2">
      <c r="A257" s="84"/>
      <c r="C257" s="79" t="s">
        <v>48</v>
      </c>
      <c r="D257" s="79" t="s">
        <v>19</v>
      </c>
      <c r="E257" s="79">
        <v>4</v>
      </c>
      <c r="F257" s="103" t="e">
        <f>Atlantic_Scenario_Calculations!S56</f>
        <v>#DIV/0!</v>
      </c>
      <c r="G257" s="103" t="e">
        <f>Atlantic_Scenario_Calculations!U56</f>
        <v>#DIV/0!</v>
      </c>
      <c r="I257" s="3"/>
      <c r="K257"/>
      <c r="M257" s="84"/>
      <c r="O257" s="84"/>
    </row>
    <row r="258" spans="1:15" x14ac:dyDescent="0.2">
      <c r="A258" s="84"/>
      <c r="C258" s="79" t="s">
        <v>49</v>
      </c>
      <c r="D258" s="79" t="s">
        <v>19</v>
      </c>
      <c r="E258" s="79">
        <v>5</v>
      </c>
      <c r="F258" s="103" t="e">
        <f>Atlantic_Scenario_Calculations!S57</f>
        <v>#DIV/0!</v>
      </c>
      <c r="G258" s="103" t="e">
        <f>Atlantic_Scenario_Calculations!U57</f>
        <v>#DIV/0!</v>
      </c>
      <c r="I258" s="3"/>
      <c r="K258"/>
      <c r="M258" s="84"/>
      <c r="O258" s="84"/>
    </row>
    <row r="259" spans="1:15" x14ac:dyDescent="0.2">
      <c r="A259" s="84"/>
      <c r="C259" s="79" t="s">
        <v>50</v>
      </c>
      <c r="D259" s="79" t="s">
        <v>19</v>
      </c>
      <c r="E259" s="79">
        <v>8</v>
      </c>
      <c r="F259" s="103" t="e">
        <f>Atlantic_Scenario_Calculations!S58</f>
        <v>#DIV/0!</v>
      </c>
      <c r="G259" s="103" t="e">
        <f>Atlantic_Scenario_Calculations!U58</f>
        <v>#DIV/0!</v>
      </c>
      <c r="I259" s="3"/>
      <c r="K259"/>
      <c r="M259" s="84"/>
      <c r="O259" s="84"/>
    </row>
    <row r="260" spans="1:15" x14ac:dyDescent="0.2">
      <c r="A260" s="84"/>
      <c r="C260" s="79" t="s">
        <v>51</v>
      </c>
      <c r="D260" s="79" t="s">
        <v>18</v>
      </c>
      <c r="E260" s="79">
        <v>4</v>
      </c>
      <c r="F260" s="103" t="e">
        <f>Atlantic_Scenario_Calculations!S59</f>
        <v>#DIV/0!</v>
      </c>
      <c r="G260" s="103" t="e">
        <f>Atlantic_Scenario_Calculations!U59</f>
        <v>#DIV/0!</v>
      </c>
      <c r="I260" s="3"/>
      <c r="K260"/>
      <c r="M260" s="84"/>
      <c r="O260" s="84"/>
    </row>
    <row r="261" spans="1:15" x14ac:dyDescent="0.2">
      <c r="A261" s="84"/>
      <c r="C261" s="79" t="s">
        <v>52</v>
      </c>
      <c r="D261" s="79" t="s">
        <v>19</v>
      </c>
      <c r="E261" s="79">
        <v>3</v>
      </c>
      <c r="F261" s="103" t="e">
        <f>Atlantic_Scenario_Calculations!S60</f>
        <v>#DIV/0!</v>
      </c>
      <c r="G261" s="103" t="e">
        <f>Atlantic_Scenario_Calculations!U60</f>
        <v>#DIV/0!</v>
      </c>
      <c r="I261" s="3"/>
      <c r="K261"/>
      <c r="M261" s="84"/>
      <c r="O261" s="84"/>
    </row>
    <row r="262" spans="1:15" x14ac:dyDescent="0.2">
      <c r="A262" s="84"/>
      <c r="C262" s="79" t="s">
        <v>53</v>
      </c>
      <c r="D262" s="79" t="s">
        <v>19</v>
      </c>
      <c r="E262" s="79">
        <v>6</v>
      </c>
      <c r="F262" s="103" t="e">
        <f>Atlantic_Scenario_Calculations!S61</f>
        <v>#DIV/0!</v>
      </c>
      <c r="G262" s="103" t="e">
        <f>Atlantic_Scenario_Calculations!U61</f>
        <v>#DIV/0!</v>
      </c>
      <c r="I262" s="3"/>
      <c r="K262"/>
      <c r="M262" s="84"/>
      <c r="O262" s="84"/>
    </row>
    <row r="263" spans="1:15" x14ac:dyDescent="0.2">
      <c r="A263" s="84"/>
      <c r="C263" s="79" t="s">
        <v>54</v>
      </c>
      <c r="D263" s="79" t="s">
        <v>19</v>
      </c>
      <c r="E263" s="79">
        <v>1</v>
      </c>
      <c r="F263" s="103" t="e">
        <f>Atlantic_Scenario_Calculations!S62</f>
        <v>#DIV/0!</v>
      </c>
      <c r="G263" s="103" t="e">
        <f>Atlantic_Scenario_Calculations!U62</f>
        <v>#DIV/0!</v>
      </c>
      <c r="I263" s="3"/>
      <c r="K263"/>
      <c r="M263" s="84"/>
      <c r="O263" s="84"/>
    </row>
    <row r="264" spans="1:15" x14ac:dyDescent="0.2">
      <c r="A264" s="84"/>
      <c r="C264" s="79" t="s">
        <v>55</v>
      </c>
      <c r="D264" s="79" t="s">
        <v>19</v>
      </c>
      <c r="E264" s="79">
        <v>9</v>
      </c>
      <c r="F264" s="103" t="e">
        <f>Atlantic_Scenario_Calculations!S63</f>
        <v>#DIV/0!</v>
      </c>
      <c r="G264" s="103" t="e">
        <f>Atlantic_Scenario_Calculations!U63</f>
        <v>#DIV/0!</v>
      </c>
      <c r="I264" s="3"/>
      <c r="K264"/>
      <c r="M264" s="84"/>
      <c r="O264" s="84"/>
    </row>
    <row r="265" spans="1:15" x14ac:dyDescent="0.2">
      <c r="A265" s="84"/>
      <c r="C265" s="79" t="s">
        <v>56</v>
      </c>
      <c r="D265" s="79" t="s">
        <v>20</v>
      </c>
      <c r="E265" s="79">
        <v>1</v>
      </c>
      <c r="F265" s="103" t="e">
        <f>Atlantic_Scenario_Calculations!S64</f>
        <v>#DIV/0!</v>
      </c>
      <c r="G265" s="103" t="e">
        <f>Atlantic_Scenario_Calculations!U64</f>
        <v>#DIV/0!</v>
      </c>
      <c r="I265" s="3"/>
      <c r="K265"/>
      <c r="M265" s="84"/>
      <c r="O265" s="84"/>
    </row>
    <row r="266" spans="1:15" x14ac:dyDescent="0.2">
      <c r="A266" s="84"/>
      <c r="C266" s="79" t="s">
        <v>57</v>
      </c>
      <c r="D266" s="79" t="s">
        <v>20</v>
      </c>
      <c r="E266" s="79">
        <v>2</v>
      </c>
      <c r="F266" s="103" t="e">
        <f>Atlantic_Scenario_Calculations!S65</f>
        <v>#DIV/0!</v>
      </c>
      <c r="G266" s="103" t="e">
        <f>Atlantic_Scenario_Calculations!U65</f>
        <v>#DIV/0!</v>
      </c>
      <c r="I266" s="3"/>
      <c r="K266"/>
      <c r="M266" s="84"/>
      <c r="O266" s="84"/>
    </row>
    <row r="267" spans="1:15" x14ac:dyDescent="0.2">
      <c r="A267" s="84"/>
      <c r="C267" s="79" t="s">
        <v>58</v>
      </c>
      <c r="D267" s="79" t="s">
        <v>20</v>
      </c>
      <c r="E267" s="79">
        <v>6</v>
      </c>
      <c r="F267" s="103" t="e">
        <f>Atlantic_Scenario_Calculations!S66</f>
        <v>#DIV/0!</v>
      </c>
      <c r="G267" s="103" t="e">
        <f>Atlantic_Scenario_Calculations!U66</f>
        <v>#DIV/0!</v>
      </c>
      <c r="I267" s="3"/>
      <c r="K267"/>
      <c r="M267" s="84"/>
      <c r="O267" s="84"/>
    </row>
    <row r="268" spans="1:15" x14ac:dyDescent="0.2">
      <c r="A268" s="84"/>
      <c r="C268" s="79" t="s">
        <v>74</v>
      </c>
      <c r="D268" s="79" t="s">
        <v>59</v>
      </c>
      <c r="E268" s="79">
        <v>1</v>
      </c>
      <c r="F268" s="103" t="e">
        <f>Med_Scenario_Calculations!S20</f>
        <v>#DIV/0!</v>
      </c>
      <c r="G268" s="103" t="e">
        <f>Med_Scenario_Calculations!U20</f>
        <v>#DIV/0!</v>
      </c>
      <c r="I268" s="3"/>
      <c r="K268"/>
      <c r="M268" s="84"/>
      <c r="O268" s="84"/>
    </row>
    <row r="269" spans="1:15" x14ac:dyDescent="0.2">
      <c r="A269" s="84"/>
      <c r="C269" s="79" t="s">
        <v>75</v>
      </c>
      <c r="D269" s="79" t="s">
        <v>59</v>
      </c>
      <c r="E269" s="79">
        <v>2</v>
      </c>
      <c r="F269" s="103" t="e">
        <f>Med_Scenario_Calculations!S21</f>
        <v>#DIV/0!</v>
      </c>
      <c r="G269" s="103" t="e">
        <f>Med_Scenario_Calculations!U21</f>
        <v>#DIV/0!</v>
      </c>
      <c r="I269" s="3"/>
      <c r="K269"/>
      <c r="M269" s="84"/>
      <c r="O269" s="84"/>
    </row>
    <row r="270" spans="1:15" x14ac:dyDescent="0.2">
      <c r="A270" s="84"/>
      <c r="C270" s="79" t="s">
        <v>76</v>
      </c>
      <c r="D270" s="79" t="s">
        <v>59</v>
      </c>
      <c r="E270" s="79">
        <v>3</v>
      </c>
      <c r="F270" s="103" t="e">
        <f>Med_Scenario_Calculations!S22</f>
        <v>#DIV/0!</v>
      </c>
      <c r="G270" s="103" t="e">
        <f>Med_Scenario_Calculations!U22</f>
        <v>#DIV/0!</v>
      </c>
      <c r="I270" s="3"/>
      <c r="K270"/>
      <c r="M270" s="84"/>
      <c r="O270" s="84"/>
    </row>
    <row r="271" spans="1:15" x14ac:dyDescent="0.2">
      <c r="A271" s="84"/>
      <c r="C271" s="79" t="s">
        <v>77</v>
      </c>
      <c r="D271" s="79" t="s">
        <v>59</v>
      </c>
      <c r="E271" s="79">
        <v>5</v>
      </c>
      <c r="F271" s="103" t="e">
        <f>Med_Scenario_Calculations!S23</f>
        <v>#DIV/0!</v>
      </c>
      <c r="G271" s="103" t="e">
        <f>Med_Scenario_Calculations!U23</f>
        <v>#DIV/0!</v>
      </c>
      <c r="I271" s="3"/>
      <c r="K271"/>
      <c r="M271" s="84"/>
      <c r="O271" s="84"/>
    </row>
    <row r="272" spans="1:15" x14ac:dyDescent="0.2">
      <c r="A272" s="84"/>
      <c r="C272" s="79" t="s">
        <v>78</v>
      </c>
      <c r="D272" s="79" t="s">
        <v>13</v>
      </c>
      <c r="E272" s="79">
        <v>10</v>
      </c>
      <c r="F272" s="103" t="e">
        <f>Med_Scenario_Calculations!S24</f>
        <v>#DIV/0!</v>
      </c>
      <c r="G272" s="103" t="e">
        <f>Med_Scenario_Calculations!U24</f>
        <v>#DIV/0!</v>
      </c>
      <c r="I272" s="3"/>
      <c r="K272"/>
      <c r="M272" s="84"/>
      <c r="O272" s="84"/>
    </row>
    <row r="273" spans="1:15" x14ac:dyDescent="0.2">
      <c r="A273" s="84"/>
      <c r="C273" s="79" t="s">
        <v>79</v>
      </c>
      <c r="D273" s="79" t="s">
        <v>13</v>
      </c>
      <c r="E273" s="79">
        <v>4</v>
      </c>
      <c r="F273" s="103" t="e">
        <f>Med_Scenario_Calculations!S25</f>
        <v>#DIV/0!</v>
      </c>
      <c r="G273" s="103" t="e">
        <f>Med_Scenario_Calculations!U25</f>
        <v>#DIV/0!</v>
      </c>
      <c r="I273" s="3"/>
      <c r="K273"/>
      <c r="M273" s="84"/>
      <c r="O273" s="84"/>
    </row>
    <row r="274" spans="1:15" x14ac:dyDescent="0.2">
      <c r="A274" s="84"/>
      <c r="C274" s="79" t="s">
        <v>80</v>
      </c>
      <c r="D274" s="79" t="s">
        <v>13</v>
      </c>
      <c r="E274" s="79">
        <v>5</v>
      </c>
      <c r="F274" s="103" t="e">
        <f>Med_Scenario_Calculations!S26</f>
        <v>#DIV/0!</v>
      </c>
      <c r="G274" s="103" t="e">
        <f>Med_Scenario_Calculations!U26</f>
        <v>#DIV/0!</v>
      </c>
      <c r="I274" s="3"/>
      <c r="K274"/>
      <c r="M274" s="84"/>
      <c r="O274" s="84"/>
    </row>
    <row r="275" spans="1:15" x14ac:dyDescent="0.2">
      <c r="A275" s="84"/>
      <c r="C275" s="79" t="s">
        <v>81</v>
      </c>
      <c r="D275" s="79" t="s">
        <v>13</v>
      </c>
      <c r="E275" s="79">
        <v>6</v>
      </c>
      <c r="F275" s="103" t="e">
        <f>Med_Scenario_Calculations!S27</f>
        <v>#DIV/0!</v>
      </c>
      <c r="G275" s="103" t="e">
        <f>Med_Scenario_Calculations!U27</f>
        <v>#DIV/0!</v>
      </c>
      <c r="I275" s="3"/>
      <c r="K275"/>
      <c r="M275" s="84"/>
      <c r="O275" s="84"/>
    </row>
    <row r="276" spans="1:15" x14ac:dyDescent="0.2">
      <c r="A276" s="84"/>
      <c r="C276" s="79" t="s">
        <v>82</v>
      </c>
      <c r="D276" s="79" t="s">
        <v>13</v>
      </c>
      <c r="E276" s="79">
        <v>7</v>
      </c>
      <c r="F276" s="103" t="e">
        <f>Med_Scenario_Calculations!S28</f>
        <v>#DIV/0!</v>
      </c>
      <c r="G276" s="103" t="e">
        <f>Med_Scenario_Calculations!U28</f>
        <v>#DIV/0!</v>
      </c>
      <c r="I276" s="3"/>
      <c r="K276"/>
      <c r="M276" s="84"/>
      <c r="O276" s="84"/>
    </row>
    <row r="277" spans="1:15" x14ac:dyDescent="0.2">
      <c r="A277" s="84"/>
      <c r="C277" s="79" t="s">
        <v>83</v>
      </c>
      <c r="D277" s="79" t="s">
        <v>13</v>
      </c>
      <c r="E277" s="79">
        <v>8</v>
      </c>
      <c r="F277" s="103" t="e">
        <f>Med_Scenario_Calculations!S29</f>
        <v>#DIV/0!</v>
      </c>
      <c r="G277" s="103" t="e">
        <f>Med_Scenario_Calculations!U29</f>
        <v>#DIV/0!</v>
      </c>
      <c r="I277" s="3"/>
      <c r="K277"/>
      <c r="M277" s="84"/>
      <c r="O277" s="84"/>
    </row>
    <row r="278" spans="1:15" x14ac:dyDescent="0.2">
      <c r="A278" s="84"/>
      <c r="C278" s="79" t="s">
        <v>84</v>
      </c>
      <c r="D278" s="79" t="s">
        <v>13</v>
      </c>
      <c r="E278" s="79">
        <v>9</v>
      </c>
      <c r="F278" s="103" t="e">
        <f>Med_Scenario_Calculations!S30</f>
        <v>#DIV/0!</v>
      </c>
      <c r="G278" s="103" t="e">
        <f>Med_Scenario_Calculations!U30</f>
        <v>#DIV/0!</v>
      </c>
      <c r="I278" s="3"/>
      <c r="K278"/>
      <c r="M278" s="84"/>
      <c r="O278" s="84"/>
    </row>
    <row r="279" spans="1:15" x14ac:dyDescent="0.2">
      <c r="A279" s="84"/>
      <c r="C279" s="79" t="s">
        <v>85</v>
      </c>
      <c r="D279" s="79" t="s">
        <v>60</v>
      </c>
      <c r="E279" s="79">
        <v>1</v>
      </c>
      <c r="F279" s="103" t="e">
        <f>Med_Scenario_Calculations!S31</f>
        <v>#DIV/0!</v>
      </c>
      <c r="G279" s="103" t="e">
        <f>Med_Scenario_Calculations!U31</f>
        <v>#DIV/0!</v>
      </c>
      <c r="I279" s="3"/>
      <c r="K279"/>
      <c r="M279" s="84"/>
      <c r="O279" s="84"/>
    </row>
    <row r="280" spans="1:15" x14ac:dyDescent="0.2">
      <c r="A280" s="84"/>
      <c r="C280" s="79" t="s">
        <v>86</v>
      </c>
      <c r="D280" s="79" t="s">
        <v>60</v>
      </c>
      <c r="E280" s="79">
        <v>10</v>
      </c>
      <c r="F280" s="103" t="e">
        <f>Med_Scenario_Calculations!S32</f>
        <v>#DIV/0!</v>
      </c>
      <c r="G280" s="103" t="e">
        <f>Med_Scenario_Calculations!U32</f>
        <v>#DIV/0!</v>
      </c>
      <c r="I280" s="3"/>
      <c r="K280"/>
      <c r="M280" s="84"/>
      <c r="O280" s="84"/>
    </row>
    <row r="281" spans="1:15" x14ac:dyDescent="0.2">
      <c r="A281" s="84"/>
      <c r="C281" s="79" t="s">
        <v>87</v>
      </c>
      <c r="D281" s="79" t="s">
        <v>60</v>
      </c>
      <c r="E281" s="79">
        <v>2</v>
      </c>
      <c r="F281" s="103" t="e">
        <f>Med_Scenario_Calculations!S33</f>
        <v>#DIV/0!</v>
      </c>
      <c r="G281" s="103" t="e">
        <f>Med_Scenario_Calculations!U33</f>
        <v>#DIV/0!</v>
      </c>
      <c r="I281" s="3"/>
      <c r="K281"/>
      <c r="M281" s="84"/>
      <c r="O281" s="84"/>
    </row>
    <row r="282" spans="1:15" x14ac:dyDescent="0.2">
      <c r="A282" s="84"/>
      <c r="C282" s="79" t="s">
        <v>88</v>
      </c>
      <c r="D282" s="79" t="s">
        <v>60</v>
      </c>
      <c r="E282" s="79">
        <v>3</v>
      </c>
      <c r="F282" s="103" t="e">
        <f>Med_Scenario_Calculations!S34</f>
        <v>#DIV/0!</v>
      </c>
      <c r="G282" s="103" t="e">
        <f>Med_Scenario_Calculations!U34</f>
        <v>#DIV/0!</v>
      </c>
      <c r="I282" s="3"/>
      <c r="K282"/>
      <c r="M282" s="84"/>
      <c r="O282" s="84"/>
    </row>
    <row r="283" spans="1:15" x14ac:dyDescent="0.2">
      <c r="A283" s="84"/>
      <c r="C283" s="79" t="s">
        <v>89</v>
      </c>
      <c r="D283" s="79" t="s">
        <v>60</v>
      </c>
      <c r="E283" s="79">
        <v>4</v>
      </c>
      <c r="F283" s="103" t="e">
        <f>Med_Scenario_Calculations!S35</f>
        <v>#DIV/0!</v>
      </c>
      <c r="G283" s="103" t="e">
        <f>Med_Scenario_Calculations!U35</f>
        <v>#DIV/0!</v>
      </c>
      <c r="I283" s="3"/>
      <c r="K283"/>
      <c r="M283" s="84"/>
      <c r="O283" s="84"/>
    </row>
    <row r="284" spans="1:15" x14ac:dyDescent="0.2">
      <c r="A284" s="84"/>
      <c r="C284" s="79" t="s">
        <v>90</v>
      </c>
      <c r="D284" s="79" t="s">
        <v>60</v>
      </c>
      <c r="E284" s="79">
        <v>5</v>
      </c>
      <c r="F284" s="103" t="e">
        <f>Med_Scenario_Calculations!S36</f>
        <v>#DIV/0!</v>
      </c>
      <c r="G284" s="103" t="e">
        <f>Med_Scenario_Calculations!U36</f>
        <v>#DIV/0!</v>
      </c>
      <c r="I284" s="3"/>
      <c r="K284"/>
      <c r="M284" s="84"/>
      <c r="O284" s="84"/>
    </row>
    <row r="285" spans="1:15" x14ac:dyDescent="0.2">
      <c r="A285" s="84"/>
      <c r="C285" s="79" t="s">
        <v>91</v>
      </c>
      <c r="D285" s="79" t="s">
        <v>60</v>
      </c>
      <c r="E285" s="79">
        <v>6</v>
      </c>
      <c r="F285" s="103" t="e">
        <f>Med_Scenario_Calculations!S37</f>
        <v>#DIV/0!</v>
      </c>
      <c r="G285" s="103" t="e">
        <f>Med_Scenario_Calculations!U37</f>
        <v>#DIV/0!</v>
      </c>
      <c r="I285" s="3"/>
      <c r="K285"/>
      <c r="M285" s="84"/>
      <c r="O285" s="84"/>
    </row>
    <row r="286" spans="1:15" x14ac:dyDescent="0.2">
      <c r="A286" s="84"/>
      <c r="C286" s="79" t="s">
        <v>92</v>
      </c>
      <c r="D286" s="79" t="s">
        <v>60</v>
      </c>
      <c r="E286" s="79">
        <v>7</v>
      </c>
      <c r="F286" s="103" t="e">
        <f>Med_Scenario_Calculations!S38</f>
        <v>#DIV/0!</v>
      </c>
      <c r="G286" s="103" t="e">
        <f>Med_Scenario_Calculations!U38</f>
        <v>#DIV/0!</v>
      </c>
      <c r="I286" s="3"/>
      <c r="K286"/>
      <c r="M286" s="84"/>
      <c r="O286" s="84"/>
    </row>
    <row r="287" spans="1:15" x14ac:dyDescent="0.2">
      <c r="A287" s="84"/>
      <c r="C287" s="79" t="s">
        <v>93</v>
      </c>
      <c r="D287" s="79" t="s">
        <v>60</v>
      </c>
      <c r="E287" s="79">
        <v>8</v>
      </c>
      <c r="F287" s="103" t="e">
        <f>Med_Scenario_Calculations!S39</f>
        <v>#DIV/0!</v>
      </c>
      <c r="G287" s="103" t="e">
        <f>Med_Scenario_Calculations!U39</f>
        <v>#DIV/0!</v>
      </c>
      <c r="I287" s="3"/>
      <c r="K287"/>
      <c r="M287" s="84"/>
      <c r="O287" s="84"/>
    </row>
    <row r="288" spans="1:15" x14ac:dyDescent="0.2">
      <c r="A288" s="84"/>
      <c r="C288" s="79" t="s">
        <v>94</v>
      </c>
      <c r="D288" s="79" t="s">
        <v>60</v>
      </c>
      <c r="E288" s="79">
        <v>9</v>
      </c>
      <c r="F288" s="103" t="e">
        <f>Med_Scenario_Calculations!S40</f>
        <v>#DIV/0!</v>
      </c>
      <c r="G288" s="103" t="e">
        <f>Med_Scenario_Calculations!U40</f>
        <v>#DIV/0!</v>
      </c>
      <c r="I288" s="3"/>
      <c r="K288"/>
      <c r="M288" s="84"/>
      <c r="O288" s="84"/>
    </row>
    <row r="289" spans="1:15" x14ac:dyDescent="0.2">
      <c r="A289" s="84"/>
      <c r="C289" s="79" t="s">
        <v>95</v>
      </c>
      <c r="D289" s="79" t="s">
        <v>61</v>
      </c>
      <c r="E289" s="79">
        <v>10</v>
      </c>
      <c r="F289" s="103" t="e">
        <f>Med_Scenario_Calculations!S41</f>
        <v>#DIV/0!</v>
      </c>
      <c r="G289" s="103" t="e">
        <f>Med_Scenario_Calculations!U41</f>
        <v>#DIV/0!</v>
      </c>
      <c r="I289" s="3"/>
      <c r="K289"/>
      <c r="M289" s="84"/>
      <c r="O289" s="84"/>
    </row>
    <row r="290" spans="1:15" x14ac:dyDescent="0.2">
      <c r="A290" s="84"/>
      <c r="C290" s="79" t="s">
        <v>96</v>
      </c>
      <c r="D290" s="79" t="s">
        <v>61</v>
      </c>
      <c r="E290" s="79">
        <v>2</v>
      </c>
      <c r="F290" s="103" t="e">
        <f>Med_Scenario_Calculations!S42</f>
        <v>#DIV/0!</v>
      </c>
      <c r="G290" s="103" t="e">
        <f>Med_Scenario_Calculations!U42</f>
        <v>#DIV/0!</v>
      </c>
      <c r="I290" s="3"/>
      <c r="K290"/>
      <c r="M290" s="84"/>
      <c r="O290" s="84"/>
    </row>
    <row r="291" spans="1:15" x14ac:dyDescent="0.2">
      <c r="A291" s="84"/>
      <c r="C291" s="79" t="s">
        <v>97</v>
      </c>
      <c r="D291" s="79" t="s">
        <v>61</v>
      </c>
      <c r="E291" s="79">
        <v>3</v>
      </c>
      <c r="F291" s="103" t="e">
        <f>Med_Scenario_Calculations!S43</f>
        <v>#DIV/0!</v>
      </c>
      <c r="G291" s="103" t="e">
        <f>Med_Scenario_Calculations!U43</f>
        <v>#DIV/0!</v>
      </c>
      <c r="I291" s="3"/>
      <c r="K291"/>
      <c r="M291" s="84"/>
      <c r="O291" s="84"/>
    </row>
    <row r="292" spans="1:15" x14ac:dyDescent="0.2">
      <c r="A292" s="84"/>
      <c r="C292" s="79" t="s">
        <v>98</v>
      </c>
      <c r="D292" s="79" t="s">
        <v>61</v>
      </c>
      <c r="E292" s="79">
        <v>5</v>
      </c>
      <c r="F292" s="103" t="e">
        <f>Med_Scenario_Calculations!S44</f>
        <v>#DIV/0!</v>
      </c>
      <c r="G292" s="103" t="e">
        <f>Med_Scenario_Calculations!U44</f>
        <v>#DIV/0!</v>
      </c>
      <c r="I292" s="3"/>
      <c r="K292"/>
      <c r="M292" s="84"/>
      <c r="O292" s="84"/>
    </row>
    <row r="293" spans="1:15" x14ac:dyDescent="0.2">
      <c r="A293" s="84"/>
      <c r="C293" s="79" t="s">
        <v>99</v>
      </c>
      <c r="D293" s="79" t="s">
        <v>61</v>
      </c>
      <c r="E293" s="79">
        <v>6</v>
      </c>
      <c r="F293" s="103" t="e">
        <f>Med_Scenario_Calculations!S45</f>
        <v>#DIV/0!</v>
      </c>
      <c r="G293" s="103" t="e">
        <f>Med_Scenario_Calculations!U45</f>
        <v>#DIV/0!</v>
      </c>
      <c r="I293" s="3"/>
      <c r="K293"/>
      <c r="M293" s="84"/>
      <c r="O293" s="84"/>
    </row>
    <row r="294" spans="1:15" x14ac:dyDescent="0.2">
      <c r="A294" s="84"/>
      <c r="C294" s="79" t="s">
        <v>100</v>
      </c>
      <c r="D294" s="79" t="s">
        <v>61</v>
      </c>
      <c r="E294" s="79">
        <v>7</v>
      </c>
      <c r="F294" s="103" t="e">
        <f>Med_Scenario_Calculations!S46</f>
        <v>#DIV/0!</v>
      </c>
      <c r="G294" s="103" t="e">
        <f>Med_Scenario_Calculations!U46</f>
        <v>#DIV/0!</v>
      </c>
      <c r="I294" s="3"/>
      <c r="K294"/>
      <c r="M294" s="84"/>
      <c r="O294" s="84"/>
    </row>
    <row r="295" spans="1:15" x14ac:dyDescent="0.2">
      <c r="A295" s="84"/>
      <c r="C295" s="79" t="s">
        <v>101</v>
      </c>
      <c r="D295" s="79" t="s">
        <v>61</v>
      </c>
      <c r="E295" s="79">
        <v>8</v>
      </c>
      <c r="F295" s="103" t="e">
        <f>Med_Scenario_Calculations!S47</f>
        <v>#DIV/0!</v>
      </c>
      <c r="G295" s="103" t="e">
        <f>Med_Scenario_Calculations!U47</f>
        <v>#DIV/0!</v>
      </c>
      <c r="I295" s="3"/>
      <c r="K295"/>
      <c r="M295" s="84"/>
      <c r="O295" s="84"/>
    </row>
    <row r="296" spans="1:15" x14ac:dyDescent="0.2">
      <c r="A296" s="84"/>
      <c r="C296" s="79" t="s">
        <v>102</v>
      </c>
      <c r="D296" s="79" t="s">
        <v>61</v>
      </c>
      <c r="E296" s="79">
        <v>9</v>
      </c>
      <c r="F296" s="103" t="e">
        <f>Med_Scenario_Calculations!S48</f>
        <v>#DIV/0!</v>
      </c>
      <c r="G296" s="103" t="e">
        <f>Med_Scenario_Calculations!U48</f>
        <v>#DIV/0!</v>
      </c>
      <c r="I296" s="3"/>
      <c r="K296"/>
      <c r="M296" s="84"/>
      <c r="O296" s="84"/>
    </row>
    <row r="297" spans="1:15" x14ac:dyDescent="0.2">
      <c r="A297" s="84"/>
      <c r="C297" s="79" t="s">
        <v>103</v>
      </c>
      <c r="D297" s="79" t="s">
        <v>62</v>
      </c>
      <c r="E297" s="79">
        <v>1</v>
      </c>
      <c r="F297" s="103" t="e">
        <f>Med_Scenario_Calculations!S49</f>
        <v>#DIV/0!</v>
      </c>
      <c r="G297" s="103" t="e">
        <f>Med_Scenario_Calculations!U49</f>
        <v>#DIV/0!</v>
      </c>
      <c r="I297" s="3"/>
      <c r="K297"/>
      <c r="M297" s="84"/>
      <c r="O297" s="84"/>
    </row>
    <row r="298" spans="1:15" x14ac:dyDescent="0.2">
      <c r="A298" s="84"/>
      <c r="C298" s="79" t="s">
        <v>104</v>
      </c>
      <c r="D298" s="79" t="s">
        <v>62</v>
      </c>
      <c r="E298" s="79">
        <v>10</v>
      </c>
      <c r="F298" s="103" t="e">
        <f>Med_Scenario_Calculations!S50</f>
        <v>#DIV/0!</v>
      </c>
      <c r="G298" s="103" t="e">
        <f>Med_Scenario_Calculations!U50</f>
        <v>#DIV/0!</v>
      </c>
      <c r="I298" s="3"/>
      <c r="K298"/>
      <c r="M298" s="84"/>
      <c r="O298" s="84"/>
    </row>
    <row r="299" spans="1:15" x14ac:dyDescent="0.2">
      <c r="A299" s="84"/>
      <c r="C299" s="79" t="s">
        <v>105</v>
      </c>
      <c r="D299" s="79" t="s">
        <v>62</v>
      </c>
      <c r="E299" s="79">
        <v>2</v>
      </c>
      <c r="F299" s="103" t="e">
        <f>Med_Scenario_Calculations!S51</f>
        <v>#DIV/0!</v>
      </c>
      <c r="G299" s="103" t="e">
        <f>Med_Scenario_Calculations!U51</f>
        <v>#DIV/0!</v>
      </c>
      <c r="I299" s="3"/>
      <c r="K299"/>
      <c r="M299" s="84"/>
      <c r="O299" s="84"/>
    </row>
    <row r="300" spans="1:15" x14ac:dyDescent="0.2">
      <c r="A300" s="84"/>
      <c r="C300" s="79" t="s">
        <v>106</v>
      </c>
      <c r="D300" s="79" t="s">
        <v>62</v>
      </c>
      <c r="E300" s="79">
        <v>3</v>
      </c>
      <c r="F300" s="103" t="e">
        <f>Med_Scenario_Calculations!S52</f>
        <v>#DIV/0!</v>
      </c>
      <c r="G300" s="103" t="e">
        <f>Med_Scenario_Calculations!U52</f>
        <v>#DIV/0!</v>
      </c>
      <c r="I300" s="3"/>
      <c r="K300"/>
      <c r="M300" s="84"/>
      <c r="O300" s="84"/>
    </row>
    <row r="301" spans="1:15" x14ac:dyDescent="0.2">
      <c r="A301" s="84"/>
      <c r="C301" s="79" t="s">
        <v>107</v>
      </c>
      <c r="D301" s="79" t="s">
        <v>62</v>
      </c>
      <c r="E301" s="79">
        <v>4</v>
      </c>
      <c r="F301" s="103" t="e">
        <f>Med_Scenario_Calculations!S53</f>
        <v>#DIV/0!</v>
      </c>
      <c r="G301" s="103" t="e">
        <f>Med_Scenario_Calculations!U53</f>
        <v>#DIV/0!</v>
      </c>
      <c r="I301" s="3"/>
      <c r="K301"/>
      <c r="M301" s="84"/>
      <c r="O301" s="84"/>
    </row>
    <row r="302" spans="1:15" x14ac:dyDescent="0.2">
      <c r="A302" s="84"/>
      <c r="C302" s="79" t="s">
        <v>108</v>
      </c>
      <c r="D302" s="79" t="s">
        <v>62</v>
      </c>
      <c r="E302" s="79">
        <v>5</v>
      </c>
      <c r="F302" s="103" t="e">
        <f>Med_Scenario_Calculations!S54</f>
        <v>#DIV/0!</v>
      </c>
      <c r="G302" s="103" t="e">
        <f>Med_Scenario_Calculations!U54</f>
        <v>#DIV/0!</v>
      </c>
      <c r="I302" s="3"/>
      <c r="K302"/>
      <c r="M302" s="84"/>
      <c r="O302" s="84"/>
    </row>
    <row r="303" spans="1:15" x14ac:dyDescent="0.2">
      <c r="A303" s="84"/>
      <c r="C303" s="79" t="s">
        <v>109</v>
      </c>
      <c r="D303" s="79" t="s">
        <v>62</v>
      </c>
      <c r="E303" s="79">
        <v>6</v>
      </c>
      <c r="F303" s="103" t="e">
        <f>Med_Scenario_Calculations!S55</f>
        <v>#DIV/0!</v>
      </c>
      <c r="G303" s="103" t="e">
        <f>Med_Scenario_Calculations!U55</f>
        <v>#DIV/0!</v>
      </c>
      <c r="I303" s="3"/>
      <c r="K303"/>
      <c r="M303" s="84"/>
      <c r="O303" s="84"/>
    </row>
    <row r="304" spans="1:15" x14ac:dyDescent="0.2">
      <c r="A304" s="84"/>
      <c r="C304" s="79" t="s">
        <v>110</v>
      </c>
      <c r="D304" s="79" t="s">
        <v>62</v>
      </c>
      <c r="E304" s="79">
        <v>7</v>
      </c>
      <c r="F304" s="103" t="e">
        <f>Med_Scenario_Calculations!S56</f>
        <v>#DIV/0!</v>
      </c>
      <c r="G304" s="103" t="e">
        <f>Med_Scenario_Calculations!U56</f>
        <v>#DIV/0!</v>
      </c>
      <c r="I304" s="3"/>
      <c r="K304"/>
      <c r="M304" s="84"/>
      <c r="O304" s="84"/>
    </row>
    <row r="305" spans="1:15" x14ac:dyDescent="0.2">
      <c r="A305" s="84"/>
      <c r="C305" s="79" t="s">
        <v>111</v>
      </c>
      <c r="D305" s="79" t="s">
        <v>62</v>
      </c>
      <c r="E305" s="79">
        <v>8</v>
      </c>
      <c r="F305" s="103" t="e">
        <f>Med_Scenario_Calculations!S57</f>
        <v>#DIV/0!</v>
      </c>
      <c r="G305" s="103" t="e">
        <f>Med_Scenario_Calculations!U57</f>
        <v>#DIV/0!</v>
      </c>
      <c r="I305" s="3"/>
      <c r="K305"/>
      <c r="M305" s="84"/>
      <c r="O305" s="84"/>
    </row>
    <row r="306" spans="1:15" x14ac:dyDescent="0.2">
      <c r="A306" s="84"/>
      <c r="C306" s="79" t="s">
        <v>112</v>
      </c>
      <c r="D306" s="79" t="s">
        <v>62</v>
      </c>
      <c r="E306" s="79">
        <v>9</v>
      </c>
      <c r="F306" s="103" t="e">
        <f>Med_Scenario_Calculations!S58</f>
        <v>#DIV/0!</v>
      </c>
      <c r="G306" s="103" t="e">
        <f>Med_Scenario_Calculations!U58</f>
        <v>#DIV/0!</v>
      </c>
      <c r="I306" s="3"/>
      <c r="K306"/>
      <c r="M306" s="84"/>
      <c r="O306" s="84"/>
    </row>
    <row r="307" spans="1:15" x14ac:dyDescent="0.2">
      <c r="A307" s="84"/>
      <c r="C307" s="79" t="s">
        <v>113</v>
      </c>
      <c r="D307" s="79" t="s">
        <v>63</v>
      </c>
      <c r="E307" s="79">
        <v>1</v>
      </c>
      <c r="F307" s="103" t="e">
        <f>Med_Scenario_Calculations!S59</f>
        <v>#DIV/0!</v>
      </c>
      <c r="G307" s="103" t="e">
        <f>Med_Scenario_Calculations!U59</f>
        <v>#DIV/0!</v>
      </c>
      <c r="I307" s="3"/>
      <c r="K307"/>
      <c r="M307" s="84"/>
      <c r="O307" s="84"/>
    </row>
    <row r="308" spans="1:15" x14ac:dyDescent="0.2">
      <c r="A308" s="84"/>
      <c r="C308" s="79" t="s">
        <v>114</v>
      </c>
      <c r="D308" s="79" t="s">
        <v>63</v>
      </c>
      <c r="E308" s="79">
        <v>3</v>
      </c>
      <c r="F308" s="103" t="e">
        <f>Med_Scenario_Calculations!S60</f>
        <v>#DIV/0!</v>
      </c>
      <c r="G308" s="103" t="e">
        <f>Med_Scenario_Calculations!U60</f>
        <v>#DIV/0!</v>
      </c>
      <c r="I308" s="3"/>
      <c r="K308"/>
      <c r="M308" s="84"/>
      <c r="O308" s="84"/>
    </row>
    <row r="309" spans="1:15" x14ac:dyDescent="0.2">
      <c r="A309" s="84"/>
      <c r="C309" s="79" t="s">
        <v>115</v>
      </c>
      <c r="D309" s="79" t="s">
        <v>63</v>
      </c>
      <c r="E309" s="79">
        <v>4</v>
      </c>
      <c r="F309" s="103" t="e">
        <f>Med_Scenario_Calculations!S61</f>
        <v>#DIV/0!</v>
      </c>
      <c r="G309" s="103" t="e">
        <f>Med_Scenario_Calculations!U61</f>
        <v>#DIV/0!</v>
      </c>
      <c r="I309" s="3"/>
      <c r="K309"/>
      <c r="M309" s="84"/>
      <c r="O309" s="84"/>
    </row>
    <row r="310" spans="1:15" x14ac:dyDescent="0.2">
      <c r="A310" s="84"/>
      <c r="C310" s="79" t="s">
        <v>116</v>
      </c>
      <c r="D310" s="79" t="s">
        <v>63</v>
      </c>
      <c r="E310" s="79">
        <v>5</v>
      </c>
      <c r="F310" s="103" t="e">
        <f>Med_Scenario_Calculations!S62</f>
        <v>#DIV/0!</v>
      </c>
      <c r="G310" s="103" t="e">
        <f>Med_Scenario_Calculations!U62</f>
        <v>#DIV/0!</v>
      </c>
      <c r="I310" s="3"/>
      <c r="K310"/>
      <c r="M310" s="84"/>
      <c r="O310" s="84"/>
    </row>
    <row r="311" spans="1:15" x14ac:dyDescent="0.2">
      <c r="A311" s="84"/>
      <c r="C311" s="79" t="s">
        <v>117</v>
      </c>
      <c r="D311" s="79" t="s">
        <v>64</v>
      </c>
      <c r="E311" s="79">
        <v>1</v>
      </c>
      <c r="F311" s="103" t="e">
        <f>Med_Scenario_Calculations!S63</f>
        <v>#DIV/0!</v>
      </c>
      <c r="G311" s="103" t="e">
        <f>Med_Scenario_Calculations!U63</f>
        <v>#DIV/0!</v>
      </c>
      <c r="I311" s="3"/>
      <c r="K311"/>
      <c r="M311" s="84"/>
      <c r="O311" s="84"/>
    </row>
    <row r="312" spans="1:15" x14ac:dyDescent="0.2">
      <c r="A312" s="84"/>
      <c r="C312" s="79" t="s">
        <v>118</v>
      </c>
      <c r="D312" s="79" t="s">
        <v>64</v>
      </c>
      <c r="E312" s="79">
        <v>2</v>
      </c>
      <c r="F312" s="103" t="e">
        <f>Med_Scenario_Calculations!S64</f>
        <v>#DIV/0!</v>
      </c>
      <c r="G312" s="103" t="e">
        <f>Med_Scenario_Calculations!U64</f>
        <v>#DIV/0!</v>
      </c>
      <c r="I312" s="3"/>
      <c r="K312"/>
      <c r="M312" s="84"/>
      <c r="O312" s="84"/>
    </row>
    <row r="313" spans="1:15" x14ac:dyDescent="0.2">
      <c r="A313" s="84"/>
      <c r="C313" s="79" t="s">
        <v>119</v>
      </c>
      <c r="D313" s="79" t="s">
        <v>64</v>
      </c>
      <c r="E313" s="79">
        <v>3</v>
      </c>
      <c r="F313" s="103" t="e">
        <f>Med_Scenario_Calculations!S65</f>
        <v>#DIV/0!</v>
      </c>
      <c r="G313" s="103" t="e">
        <f>Med_Scenario_Calculations!U65</f>
        <v>#DIV/0!</v>
      </c>
      <c r="I313" s="3"/>
      <c r="K313"/>
      <c r="M313" s="84"/>
      <c r="O313" s="84"/>
    </row>
    <row r="314" spans="1:15" x14ac:dyDescent="0.2">
      <c r="A314" s="84"/>
      <c r="C314" s="79" t="s">
        <v>181</v>
      </c>
      <c r="D314" s="79" t="s">
        <v>240</v>
      </c>
      <c r="E314" s="79">
        <v>11</v>
      </c>
      <c r="F314" s="103" t="e">
        <f>Baltic_Scenario_Calculations!S20</f>
        <v>#DIV/0!</v>
      </c>
      <c r="G314" s="103" t="e">
        <f>Baltic_Scenario_Calculations!U20</f>
        <v>#DIV/0!</v>
      </c>
      <c r="I314" s="3"/>
      <c r="K314"/>
      <c r="M314" s="84"/>
      <c r="O314" s="84"/>
    </row>
    <row r="315" spans="1:15" x14ac:dyDescent="0.2">
      <c r="A315" s="84"/>
      <c r="C315" s="79" t="s">
        <v>182</v>
      </c>
      <c r="D315" s="79" t="s">
        <v>239</v>
      </c>
      <c r="E315" s="79">
        <v>8</v>
      </c>
      <c r="F315" s="103" t="e">
        <f>Baltic_Scenario_Calculations!S21</f>
        <v>#DIV/0!</v>
      </c>
      <c r="G315" s="103" t="e">
        <f>Baltic_Scenario_Calculations!U21</f>
        <v>#DIV/0!</v>
      </c>
      <c r="I315" s="3"/>
      <c r="K315"/>
      <c r="M315" s="84"/>
      <c r="O315" s="84"/>
    </row>
    <row r="316" spans="1:15" x14ac:dyDescent="0.2">
      <c r="A316" s="84"/>
      <c r="C316" s="79" t="s">
        <v>183</v>
      </c>
      <c r="D316" s="79" t="s">
        <v>239</v>
      </c>
      <c r="E316" s="79">
        <v>12</v>
      </c>
      <c r="F316" s="103" t="e">
        <f>Baltic_Scenario_Calculations!S22</f>
        <v>#DIV/0!</v>
      </c>
      <c r="G316" s="103" t="e">
        <f>Baltic_Scenario_Calculations!U22</f>
        <v>#DIV/0!</v>
      </c>
      <c r="I316" s="3"/>
      <c r="K316"/>
      <c r="M316" s="84"/>
      <c r="O316" s="84"/>
    </row>
    <row r="317" spans="1:15" x14ac:dyDescent="0.2">
      <c r="A317" s="84"/>
      <c r="C317" s="79" t="s">
        <v>184</v>
      </c>
      <c r="D317" s="79" t="s">
        <v>239</v>
      </c>
      <c r="E317" s="79">
        <v>13</v>
      </c>
      <c r="F317" s="103" t="e">
        <f>Baltic_Scenario_Calculations!S23</f>
        <v>#DIV/0!</v>
      </c>
      <c r="G317" s="103" t="e">
        <f>Baltic_Scenario_Calculations!U23</f>
        <v>#DIV/0!</v>
      </c>
      <c r="I317" s="3"/>
      <c r="K317"/>
      <c r="M317" s="84"/>
      <c r="O317" s="84"/>
    </row>
    <row r="318" spans="1:15" x14ac:dyDescent="0.2">
      <c r="A318" s="84"/>
      <c r="C318" s="79" t="s">
        <v>185</v>
      </c>
      <c r="D318" s="79" t="s">
        <v>239</v>
      </c>
      <c r="E318" s="79">
        <v>14</v>
      </c>
      <c r="F318" s="103" t="e">
        <f>Baltic_Scenario_Calculations!S24</f>
        <v>#DIV/0!</v>
      </c>
      <c r="G318" s="103" t="e">
        <f>Baltic_Scenario_Calculations!U24</f>
        <v>#DIV/0!</v>
      </c>
      <c r="I318" s="3"/>
      <c r="K318"/>
      <c r="M318" s="84"/>
      <c r="O318" s="84"/>
    </row>
    <row r="319" spans="1:15" x14ac:dyDescent="0.2">
      <c r="A319" s="84"/>
      <c r="C319" s="79" t="s">
        <v>186</v>
      </c>
      <c r="D319" s="79" t="s">
        <v>239</v>
      </c>
      <c r="E319" s="79">
        <v>15</v>
      </c>
      <c r="F319" s="103" t="e">
        <f>Baltic_Scenario_Calculations!S25</f>
        <v>#DIV/0!</v>
      </c>
      <c r="G319" s="103" t="e">
        <f>Baltic_Scenario_Calculations!U25</f>
        <v>#DIV/0!</v>
      </c>
      <c r="I319" s="3"/>
      <c r="K319"/>
      <c r="M319" s="84"/>
      <c r="O319" s="84"/>
    </row>
    <row r="320" spans="1:15" x14ac:dyDescent="0.2">
      <c r="A320" s="84"/>
      <c r="C320" s="79" t="s">
        <v>187</v>
      </c>
      <c r="D320" s="79" t="s">
        <v>239</v>
      </c>
      <c r="E320" s="79">
        <v>16</v>
      </c>
      <c r="F320" s="103" t="e">
        <f>Baltic_Scenario_Calculations!S26</f>
        <v>#DIV/0!</v>
      </c>
      <c r="G320" s="103" t="e">
        <f>Baltic_Scenario_Calculations!U26</f>
        <v>#DIV/0!</v>
      </c>
      <c r="I320" s="3"/>
      <c r="K320"/>
      <c r="M320" s="84"/>
      <c r="O320" s="84"/>
    </row>
    <row r="321" spans="1:15" x14ac:dyDescent="0.2">
      <c r="A321" s="84"/>
      <c r="C321" s="79" t="s">
        <v>188</v>
      </c>
      <c r="D321" s="79" t="s">
        <v>250</v>
      </c>
      <c r="E321" s="79">
        <v>8</v>
      </c>
      <c r="F321" s="103" t="e">
        <f>Baltic_Scenario_Calculations!S27</f>
        <v>#DIV/0!</v>
      </c>
      <c r="G321" s="103" t="e">
        <f>Baltic_Scenario_Calculations!U27</f>
        <v>#DIV/0!</v>
      </c>
      <c r="I321" s="3"/>
      <c r="K321"/>
      <c r="M321" s="84"/>
      <c r="O321" s="84"/>
    </row>
    <row r="322" spans="1:15" x14ac:dyDescent="0.2">
      <c r="A322" s="84"/>
      <c r="C322" s="79" t="s">
        <v>189</v>
      </c>
      <c r="D322" s="79" t="s">
        <v>250</v>
      </c>
      <c r="E322" s="79">
        <v>9</v>
      </c>
      <c r="F322" s="103" t="e">
        <f>Baltic_Scenario_Calculations!S28</f>
        <v>#DIV/0!</v>
      </c>
      <c r="G322" s="103" t="e">
        <f>Baltic_Scenario_Calculations!U28</f>
        <v>#DIV/0!</v>
      </c>
      <c r="I322" s="3"/>
      <c r="K322"/>
      <c r="M322" s="84"/>
      <c r="O322" s="84"/>
    </row>
    <row r="323" spans="1:15" x14ac:dyDescent="0.2">
      <c r="A323" s="84"/>
      <c r="C323" s="79" t="s">
        <v>190</v>
      </c>
      <c r="D323" s="79" t="s">
        <v>251</v>
      </c>
      <c r="E323" s="79">
        <v>1</v>
      </c>
      <c r="F323" s="103" t="e">
        <f>Baltic_Scenario_Calculations!S29</f>
        <v>#DIV/0!</v>
      </c>
      <c r="G323" s="103" t="e">
        <f>Baltic_Scenario_Calculations!U29</f>
        <v>#DIV/0!</v>
      </c>
      <c r="I323" s="3"/>
      <c r="K323"/>
      <c r="M323" s="84"/>
      <c r="O323" s="84"/>
    </row>
    <row r="324" spans="1:15" x14ac:dyDescent="0.2">
      <c r="A324" s="84"/>
      <c r="C324" s="79" t="s">
        <v>191</v>
      </c>
      <c r="D324" s="79" t="s">
        <v>252</v>
      </c>
      <c r="E324" s="79">
        <v>2</v>
      </c>
      <c r="F324" s="103" t="e">
        <f>Baltic_Scenario_Calculations!S30</f>
        <v>#DIV/0!</v>
      </c>
      <c r="G324" s="103" t="e">
        <f>Baltic_Scenario_Calculations!U30</f>
        <v>#DIV/0!</v>
      </c>
      <c r="I324" s="3"/>
      <c r="K324"/>
      <c r="M324" s="84"/>
      <c r="O324" s="84"/>
    </row>
    <row r="325" spans="1:15" x14ac:dyDescent="0.2">
      <c r="A325" s="84"/>
      <c r="C325" s="79" t="s">
        <v>192</v>
      </c>
      <c r="D325" s="79" t="s">
        <v>253</v>
      </c>
      <c r="E325" s="79">
        <v>7</v>
      </c>
      <c r="F325" s="103" t="e">
        <f>Baltic_Scenario_Calculations!S31</f>
        <v>#DIV/0!</v>
      </c>
      <c r="G325" s="103" t="e">
        <f>Baltic_Scenario_Calculations!U31</f>
        <v>#DIV/0!</v>
      </c>
      <c r="I325" s="3"/>
      <c r="K325"/>
      <c r="M325" s="84"/>
      <c r="O325" s="84"/>
    </row>
    <row r="326" spans="1:15" x14ac:dyDescent="0.2">
      <c r="A326" s="84"/>
      <c r="C326" s="79" t="s">
        <v>193</v>
      </c>
      <c r="D326" s="79" t="s">
        <v>253</v>
      </c>
      <c r="E326" s="79">
        <v>2</v>
      </c>
      <c r="F326" s="103" t="e">
        <f>Baltic_Scenario_Calculations!S32</f>
        <v>#DIV/0!</v>
      </c>
      <c r="G326" s="103" t="e">
        <f>Baltic_Scenario_Calculations!U32</f>
        <v>#DIV/0!</v>
      </c>
      <c r="I326" s="3"/>
      <c r="K326"/>
      <c r="M326" s="84"/>
      <c r="O326" s="84"/>
    </row>
    <row r="327" spans="1:15" x14ac:dyDescent="0.2">
      <c r="A327" s="84"/>
      <c r="C327" s="79" t="s">
        <v>194</v>
      </c>
      <c r="D327" s="79" t="s">
        <v>253</v>
      </c>
      <c r="E327" s="79">
        <v>3</v>
      </c>
      <c r="F327" s="103" t="e">
        <f>Baltic_Scenario_Calculations!S33</f>
        <v>#DIV/0!</v>
      </c>
      <c r="G327" s="103" t="e">
        <f>Baltic_Scenario_Calculations!U33</f>
        <v>#DIV/0!</v>
      </c>
      <c r="I327" s="3"/>
      <c r="K327"/>
      <c r="M327" s="84"/>
      <c r="O327" s="84"/>
    </row>
    <row r="328" spans="1:15" x14ac:dyDescent="0.2">
      <c r="A328" s="84"/>
      <c r="C328" s="79" t="s">
        <v>195</v>
      </c>
      <c r="D328" s="79" t="s">
        <v>253</v>
      </c>
      <c r="E328" s="79">
        <v>5</v>
      </c>
      <c r="F328" s="103" t="e">
        <f>Baltic_Scenario_Calculations!S34</f>
        <v>#DIV/0!</v>
      </c>
      <c r="G328" s="103" t="e">
        <f>Baltic_Scenario_Calculations!U34</f>
        <v>#DIV/0!</v>
      </c>
      <c r="I328" s="3"/>
      <c r="K328"/>
      <c r="M328" s="84"/>
      <c r="O328" s="84"/>
    </row>
    <row r="329" spans="1:15" x14ac:dyDescent="0.2">
      <c r="A329" s="84"/>
      <c r="C329" s="79" t="s">
        <v>196</v>
      </c>
      <c r="D329" s="79" t="s">
        <v>254</v>
      </c>
      <c r="E329" s="79">
        <v>10</v>
      </c>
      <c r="F329" s="103" t="e">
        <f>Baltic_Scenario_Calculations!S35</f>
        <v>#DIV/0!</v>
      </c>
      <c r="G329" s="103" t="e">
        <f>Baltic_Scenario_Calculations!U35</f>
        <v>#DIV/0!</v>
      </c>
      <c r="I329" s="3"/>
      <c r="K329"/>
      <c r="M329" s="84"/>
      <c r="O329" s="84"/>
    </row>
    <row r="330" spans="1:15" x14ac:dyDescent="0.2">
      <c r="A330" s="84"/>
      <c r="C330" s="79" t="s">
        <v>197</v>
      </c>
      <c r="D330" s="79" t="s">
        <v>254</v>
      </c>
      <c r="E330" s="79">
        <v>2</v>
      </c>
      <c r="F330" s="103" t="e">
        <f>Baltic_Scenario_Calculations!S36</f>
        <v>#DIV/0!</v>
      </c>
      <c r="G330" s="103" t="e">
        <f>Baltic_Scenario_Calculations!U36</f>
        <v>#DIV/0!</v>
      </c>
      <c r="I330" s="3"/>
      <c r="K330"/>
      <c r="M330" s="84"/>
      <c r="O330" s="84"/>
    </row>
    <row r="331" spans="1:15" x14ac:dyDescent="0.2">
      <c r="A331" s="84"/>
      <c r="C331" s="79" t="s">
        <v>198</v>
      </c>
      <c r="D331" s="79" t="s">
        <v>254</v>
      </c>
      <c r="E331" s="79">
        <v>5</v>
      </c>
      <c r="F331" s="103" t="e">
        <f>Baltic_Scenario_Calculations!S37</f>
        <v>#DIV/0!</v>
      </c>
      <c r="G331" s="103" t="e">
        <f>Baltic_Scenario_Calculations!U37</f>
        <v>#DIV/0!</v>
      </c>
      <c r="I331" s="3"/>
      <c r="K331"/>
      <c r="M331" s="84"/>
      <c r="O331" s="84"/>
    </row>
    <row r="332" spans="1:15" x14ac:dyDescent="0.2">
      <c r="A332" s="84"/>
      <c r="C332" s="79" t="s">
        <v>199</v>
      </c>
      <c r="D332" s="79" t="s">
        <v>250</v>
      </c>
      <c r="E332" s="79">
        <v>1</v>
      </c>
      <c r="F332" s="103" t="e">
        <f>Baltic_Scenario_Calculations!S38</f>
        <v>#DIV/0!</v>
      </c>
      <c r="G332" s="103" t="e">
        <f>Baltic_Scenario_Calculations!U38</f>
        <v>#DIV/0!</v>
      </c>
      <c r="I332" s="3"/>
      <c r="K332"/>
      <c r="M332" s="84"/>
      <c r="O332" s="84"/>
    </row>
    <row r="333" spans="1:15" x14ac:dyDescent="0.2">
      <c r="A333" s="84"/>
      <c r="C333" s="79" t="s">
        <v>200</v>
      </c>
      <c r="D333" s="79" t="s">
        <v>250</v>
      </c>
      <c r="E333" s="79">
        <v>10</v>
      </c>
      <c r="F333" s="103" t="e">
        <f>Baltic_Scenario_Calculations!S39</f>
        <v>#DIV/0!</v>
      </c>
      <c r="G333" s="103" t="e">
        <f>Baltic_Scenario_Calculations!U39</f>
        <v>#DIV/0!</v>
      </c>
      <c r="I333" s="3"/>
      <c r="K333"/>
      <c r="M333" s="84"/>
      <c r="O333" s="84"/>
    </row>
    <row r="334" spans="1:15" x14ac:dyDescent="0.2">
      <c r="A334" s="84"/>
      <c r="C334" s="79" t="s">
        <v>201</v>
      </c>
      <c r="D334" s="79" t="s">
        <v>250</v>
      </c>
      <c r="E334" s="79">
        <v>6</v>
      </c>
      <c r="F334" s="103" t="e">
        <f>Baltic_Scenario_Calculations!S40</f>
        <v>#DIV/0!</v>
      </c>
      <c r="G334" s="103" t="e">
        <f>Baltic_Scenario_Calculations!U40</f>
        <v>#DIV/0!</v>
      </c>
      <c r="I334" s="3"/>
      <c r="K334"/>
      <c r="M334" s="84"/>
      <c r="O334" s="84"/>
    </row>
    <row r="335" spans="1:15" x14ac:dyDescent="0.2">
      <c r="A335" s="84"/>
      <c r="C335" s="79" t="s">
        <v>202</v>
      </c>
      <c r="D335" s="79" t="s">
        <v>250</v>
      </c>
      <c r="E335" s="79">
        <v>7</v>
      </c>
      <c r="F335" s="103" t="e">
        <f>Baltic_Scenario_Calculations!S41</f>
        <v>#DIV/0!</v>
      </c>
      <c r="G335" s="103" t="e">
        <f>Baltic_Scenario_Calculations!U41</f>
        <v>#DIV/0!</v>
      </c>
      <c r="I335" s="3"/>
      <c r="K335"/>
      <c r="M335" s="84"/>
      <c r="O335" s="84"/>
    </row>
    <row r="336" spans="1:15" x14ac:dyDescent="0.2">
      <c r="A336" s="84"/>
      <c r="C336" s="79" t="s">
        <v>203</v>
      </c>
      <c r="D336" s="79" t="s">
        <v>254</v>
      </c>
      <c r="E336" s="79">
        <v>1</v>
      </c>
      <c r="F336" s="103" t="e">
        <f>Baltic_Scenario_Calculations!S42</f>
        <v>#DIV/0!</v>
      </c>
      <c r="G336" s="103" t="e">
        <f>Baltic_Scenario_Calculations!U42</f>
        <v>#DIV/0!</v>
      </c>
      <c r="I336" s="3"/>
      <c r="K336"/>
      <c r="M336" s="84"/>
      <c r="O336" s="84"/>
    </row>
    <row r="337" spans="1:15" x14ac:dyDescent="0.2">
      <c r="A337" s="84"/>
      <c r="C337" s="79" t="s">
        <v>204</v>
      </c>
      <c r="D337" s="79" t="s">
        <v>254</v>
      </c>
      <c r="E337" s="79">
        <v>3</v>
      </c>
      <c r="F337" s="103" t="e">
        <f>Baltic_Scenario_Calculations!S43</f>
        <v>#DIV/0!</v>
      </c>
      <c r="G337" s="103" t="e">
        <f>Baltic_Scenario_Calculations!U43</f>
        <v>#DIV/0!</v>
      </c>
      <c r="I337" s="3"/>
      <c r="K337"/>
      <c r="M337" s="84"/>
      <c r="O337" s="84"/>
    </row>
    <row r="338" spans="1:15" x14ac:dyDescent="0.2">
      <c r="A338" s="84"/>
      <c r="C338" s="79" t="s">
        <v>205</v>
      </c>
      <c r="D338" s="79" t="s">
        <v>254</v>
      </c>
      <c r="E338" s="79">
        <v>4</v>
      </c>
      <c r="F338" s="103" t="e">
        <f>Baltic_Scenario_Calculations!S44</f>
        <v>#DIV/0!</v>
      </c>
      <c r="G338" s="103" t="e">
        <f>Baltic_Scenario_Calculations!U44</f>
        <v>#DIV/0!</v>
      </c>
      <c r="I338" s="3"/>
      <c r="K338"/>
      <c r="M338" s="84"/>
      <c r="O338" s="84"/>
    </row>
    <row r="339" spans="1:15" x14ac:dyDescent="0.2">
      <c r="A339" s="84"/>
      <c r="C339" s="79" t="s">
        <v>206</v>
      </c>
      <c r="D339" s="79" t="s">
        <v>254</v>
      </c>
      <c r="E339" s="79">
        <v>7</v>
      </c>
      <c r="F339" s="103" t="e">
        <f>Baltic_Scenario_Calculations!S45</f>
        <v>#DIV/0!</v>
      </c>
      <c r="G339" s="103" t="e">
        <f>Baltic_Scenario_Calculations!U45</f>
        <v>#DIV/0!</v>
      </c>
      <c r="I339" s="3"/>
      <c r="K339"/>
      <c r="M339" s="84"/>
      <c r="O339" s="84"/>
    </row>
    <row r="340" spans="1:15" x14ac:dyDescent="0.2">
      <c r="A340" s="84"/>
      <c r="C340" s="79" t="s">
        <v>207</v>
      </c>
      <c r="D340" s="79" t="s">
        <v>254</v>
      </c>
      <c r="E340" s="79">
        <v>8</v>
      </c>
      <c r="F340" s="103" t="e">
        <f>Baltic_Scenario_Calculations!S46</f>
        <v>#DIV/0!</v>
      </c>
      <c r="G340" s="103" t="e">
        <f>Baltic_Scenario_Calculations!U46</f>
        <v>#DIV/0!</v>
      </c>
      <c r="I340" s="3"/>
      <c r="K340"/>
      <c r="M340" s="84"/>
      <c r="O340" s="84"/>
    </row>
    <row r="341" spans="1:15" x14ac:dyDescent="0.2">
      <c r="A341" s="84"/>
      <c r="C341" s="79" t="s">
        <v>208</v>
      </c>
      <c r="D341" s="79" t="s">
        <v>254</v>
      </c>
      <c r="E341" s="79">
        <v>9</v>
      </c>
      <c r="F341" s="103" t="e">
        <f>Baltic_Scenario_Calculations!S47</f>
        <v>#DIV/0!</v>
      </c>
      <c r="G341" s="103" t="e">
        <f>Baltic_Scenario_Calculations!U47</f>
        <v>#DIV/0!</v>
      </c>
      <c r="I341" s="3"/>
      <c r="K341"/>
      <c r="M341" s="84"/>
      <c r="O341" s="84"/>
    </row>
    <row r="342" spans="1:15" x14ac:dyDescent="0.2">
      <c r="A342" s="84"/>
      <c r="C342" s="79" t="s">
        <v>209</v>
      </c>
      <c r="D342" s="79" t="s">
        <v>240</v>
      </c>
      <c r="E342" s="79">
        <v>10</v>
      </c>
      <c r="F342" s="103" t="e">
        <f>Baltic_Scenario_Calculations!S48</f>
        <v>#DIV/0!</v>
      </c>
      <c r="G342" s="103" t="e">
        <f>Baltic_Scenario_Calculations!U48</f>
        <v>#DIV/0!</v>
      </c>
      <c r="I342" s="3"/>
      <c r="K342"/>
      <c r="M342" s="84"/>
      <c r="O342" s="84"/>
    </row>
    <row r="343" spans="1:15" x14ac:dyDescent="0.2">
      <c r="A343" s="84"/>
      <c r="C343" s="79" t="s">
        <v>210</v>
      </c>
      <c r="D343" s="79" t="s">
        <v>240</v>
      </c>
      <c r="E343" s="79">
        <v>12</v>
      </c>
      <c r="F343" s="103" t="e">
        <f>Baltic_Scenario_Calculations!S49</f>
        <v>#DIV/0!</v>
      </c>
      <c r="G343" s="103" t="e">
        <f>Baltic_Scenario_Calculations!U49</f>
        <v>#DIV/0!</v>
      </c>
      <c r="I343" s="3"/>
      <c r="K343"/>
      <c r="M343" s="84"/>
      <c r="O343" s="84"/>
    </row>
    <row r="344" spans="1:15" x14ac:dyDescent="0.2">
      <c r="A344" s="84"/>
      <c r="C344" s="79" t="s">
        <v>211</v>
      </c>
      <c r="D344" s="79" t="s">
        <v>240</v>
      </c>
      <c r="E344" s="79">
        <v>13</v>
      </c>
      <c r="F344" s="103" t="e">
        <f>Baltic_Scenario_Calculations!S50</f>
        <v>#DIV/0!</v>
      </c>
      <c r="G344" s="103" t="e">
        <f>Baltic_Scenario_Calculations!U50</f>
        <v>#DIV/0!</v>
      </c>
      <c r="I344" s="3"/>
      <c r="K344"/>
      <c r="M344" s="84"/>
      <c r="O344" s="84"/>
    </row>
    <row r="345" spans="1:15" x14ac:dyDescent="0.2">
      <c r="A345" s="84"/>
      <c r="C345" s="79" t="s">
        <v>212</v>
      </c>
      <c r="D345" s="79" t="s">
        <v>240</v>
      </c>
      <c r="E345" s="79">
        <v>14</v>
      </c>
      <c r="F345" s="103" t="e">
        <f>Baltic_Scenario_Calculations!S51</f>
        <v>#DIV/0!</v>
      </c>
      <c r="G345" s="103" t="e">
        <f>Baltic_Scenario_Calculations!U51</f>
        <v>#DIV/0!</v>
      </c>
      <c r="I345" s="3"/>
      <c r="K345"/>
      <c r="M345" s="84"/>
      <c r="O345" s="84"/>
    </row>
    <row r="346" spans="1:15" x14ac:dyDescent="0.2">
      <c r="A346" s="84"/>
      <c r="C346" s="79" t="s">
        <v>213</v>
      </c>
      <c r="D346" s="79" t="s">
        <v>240</v>
      </c>
      <c r="E346" s="79">
        <v>9</v>
      </c>
      <c r="F346" s="103" t="e">
        <f>Baltic_Scenario_Calculations!S52</f>
        <v>#DIV/0!</v>
      </c>
      <c r="G346" s="103" t="e">
        <f>Baltic_Scenario_Calculations!U52</f>
        <v>#DIV/0!</v>
      </c>
      <c r="I346" s="3"/>
      <c r="K346"/>
      <c r="M346" s="84"/>
      <c r="O346" s="84"/>
    </row>
    <row r="347" spans="1:15" x14ac:dyDescent="0.2">
      <c r="A347" s="84"/>
      <c r="C347" s="79" t="s">
        <v>214</v>
      </c>
      <c r="D347" s="79" t="s">
        <v>250</v>
      </c>
      <c r="E347" s="79">
        <v>2</v>
      </c>
      <c r="F347" s="103" t="e">
        <f>Baltic_Scenario_Calculations!S53</f>
        <v>#DIV/0!</v>
      </c>
      <c r="G347" s="103" t="e">
        <f>Baltic_Scenario_Calculations!U53</f>
        <v>#DIV/0!</v>
      </c>
      <c r="I347" s="3"/>
      <c r="K347"/>
      <c r="M347" s="84"/>
      <c r="O347" s="84"/>
    </row>
    <row r="348" spans="1:15" x14ac:dyDescent="0.2">
      <c r="A348" s="84"/>
      <c r="C348" s="79" t="s">
        <v>215</v>
      </c>
      <c r="D348" s="79" t="s">
        <v>250</v>
      </c>
      <c r="E348" s="79">
        <v>3</v>
      </c>
      <c r="F348" s="103" t="e">
        <f>Baltic_Scenario_Calculations!S54</f>
        <v>#DIV/0!</v>
      </c>
      <c r="G348" s="103" t="e">
        <f>Baltic_Scenario_Calculations!U54</f>
        <v>#DIV/0!</v>
      </c>
      <c r="I348" s="3"/>
      <c r="K348"/>
      <c r="M348" s="84"/>
      <c r="O348" s="84"/>
    </row>
    <row r="349" spans="1:15" x14ac:dyDescent="0.2">
      <c r="A349" s="84"/>
      <c r="C349" s="79" t="s">
        <v>216</v>
      </c>
      <c r="D349" s="79" t="s">
        <v>250</v>
      </c>
      <c r="E349" s="79">
        <v>4</v>
      </c>
      <c r="F349" s="103" t="e">
        <f>Baltic_Scenario_Calculations!S55</f>
        <v>#DIV/0!</v>
      </c>
      <c r="G349" s="103" t="e">
        <f>Baltic_Scenario_Calculations!U55</f>
        <v>#DIV/0!</v>
      </c>
      <c r="I349" s="3"/>
      <c r="K349"/>
      <c r="M349" s="84"/>
      <c r="O349" s="84"/>
    </row>
    <row r="350" spans="1:15" x14ac:dyDescent="0.2">
      <c r="A350" s="84"/>
      <c r="C350" s="79" t="s">
        <v>217</v>
      </c>
      <c r="D350" s="79" t="s">
        <v>250</v>
      </c>
      <c r="E350" s="79">
        <v>5</v>
      </c>
      <c r="F350" s="103" t="e">
        <f>Baltic_Scenario_Calculations!S56</f>
        <v>#DIV/0!</v>
      </c>
      <c r="G350" s="103" t="e">
        <f>Baltic_Scenario_Calculations!U56</f>
        <v>#DIV/0!</v>
      </c>
      <c r="I350" s="3"/>
      <c r="K350"/>
      <c r="M350" s="84"/>
      <c r="O350" s="84"/>
    </row>
    <row r="351" spans="1:15" x14ac:dyDescent="0.2">
      <c r="A351" s="84"/>
      <c r="C351" s="79" t="s">
        <v>218</v>
      </c>
      <c r="D351" s="79" t="s">
        <v>240</v>
      </c>
      <c r="E351" s="79">
        <v>7</v>
      </c>
      <c r="F351" s="103" t="e">
        <f>Baltic_Scenario_Calculations!S57</f>
        <v>#DIV/0!</v>
      </c>
      <c r="G351" s="103" t="e">
        <f>Baltic_Scenario_Calculations!U57</f>
        <v>#DIV/0!</v>
      </c>
      <c r="I351" s="3"/>
      <c r="K351"/>
      <c r="M351" s="84"/>
      <c r="O351" s="84"/>
    </row>
    <row r="352" spans="1:15" x14ac:dyDescent="0.2">
      <c r="A352" s="84"/>
      <c r="C352" s="79" t="s">
        <v>219</v>
      </c>
      <c r="D352" s="79" t="s">
        <v>18</v>
      </c>
      <c r="E352" s="79">
        <v>10</v>
      </c>
      <c r="F352" s="103" t="e">
        <f>Baltic_Transition_Calculations!S20</f>
        <v>#DIV/0!</v>
      </c>
      <c r="G352" s="103" t="e">
        <f>Baltic_Transition_Calculations!U20</f>
        <v>#DIV/0!</v>
      </c>
      <c r="I352" s="3"/>
      <c r="K352"/>
      <c r="M352" s="84"/>
      <c r="O352" s="84"/>
    </row>
    <row r="353" spans="1:15" x14ac:dyDescent="0.2">
      <c r="A353" s="84"/>
      <c r="C353" s="79" t="s">
        <v>220</v>
      </c>
      <c r="D353" s="79" t="s">
        <v>18</v>
      </c>
      <c r="E353" s="79">
        <v>2</v>
      </c>
      <c r="F353" s="103" t="e">
        <f>Baltic_Transition_Calculations!S21</f>
        <v>#DIV/0!</v>
      </c>
      <c r="G353" s="103" t="e">
        <f>Baltic_Transition_Calculations!U21</f>
        <v>#DIV/0!</v>
      </c>
      <c r="I353" s="3"/>
      <c r="K353"/>
      <c r="M353" s="84"/>
      <c r="O353" s="84"/>
    </row>
    <row r="354" spans="1:15" x14ac:dyDescent="0.2">
      <c r="A354" s="84"/>
      <c r="C354" s="79" t="s">
        <v>221</v>
      </c>
      <c r="D354" s="79" t="s">
        <v>18</v>
      </c>
      <c r="E354" s="79">
        <v>3</v>
      </c>
      <c r="F354" s="103" t="e">
        <f>Baltic_Transition_Calculations!S22</f>
        <v>#DIV/0!</v>
      </c>
      <c r="G354" s="103" t="e">
        <f>Baltic_Transition_Calculations!U22</f>
        <v>#DIV/0!</v>
      </c>
      <c r="I354" s="3"/>
      <c r="K354"/>
      <c r="M354" s="84"/>
      <c r="O354" s="84"/>
    </row>
    <row r="355" spans="1:15" x14ac:dyDescent="0.2">
      <c r="A355" s="84"/>
      <c r="C355" s="79" t="s">
        <v>222</v>
      </c>
      <c r="D355" s="79" t="s">
        <v>239</v>
      </c>
      <c r="E355" s="79">
        <v>4</v>
      </c>
      <c r="F355" s="103" t="e">
        <f>Baltic_Transition_Calculations!S23</f>
        <v>#DIV/0!</v>
      </c>
      <c r="G355" s="103" t="e">
        <f>Baltic_Transition_Calculations!U23</f>
        <v>#DIV/0!</v>
      </c>
      <c r="I355" s="3"/>
      <c r="K355"/>
      <c r="M355" s="84"/>
      <c r="O355" s="84"/>
    </row>
    <row r="356" spans="1:15" x14ac:dyDescent="0.2">
      <c r="A356" s="84"/>
      <c r="C356" s="79" t="s">
        <v>223</v>
      </c>
      <c r="D356" s="79" t="s">
        <v>239</v>
      </c>
      <c r="E356" s="79">
        <v>5</v>
      </c>
      <c r="F356" s="103" t="e">
        <f>Baltic_Transition_Calculations!S24</f>
        <v>#DIV/0!</v>
      </c>
      <c r="G356" s="103" t="e">
        <f>Baltic_Transition_Calculations!U24</f>
        <v>#DIV/0!</v>
      </c>
      <c r="I356" s="3"/>
      <c r="K356"/>
      <c r="M356" s="84"/>
      <c r="O356" s="84"/>
    </row>
    <row r="357" spans="1:15" x14ac:dyDescent="0.2">
      <c r="A357" s="84"/>
      <c r="C357" s="79" t="s">
        <v>224</v>
      </c>
      <c r="D357" s="79" t="s">
        <v>239</v>
      </c>
      <c r="E357" s="79">
        <v>9</v>
      </c>
      <c r="F357" s="103" t="e">
        <f>Baltic_Transition_Calculations!S25</f>
        <v>#DIV/0!</v>
      </c>
      <c r="G357" s="103" t="e">
        <f>Baltic_Transition_Calculations!U25</f>
        <v>#DIV/0!</v>
      </c>
      <c r="I357" s="3"/>
      <c r="K357"/>
      <c r="M357" s="84"/>
      <c r="O357" s="84"/>
    </row>
    <row r="358" spans="1:15" x14ac:dyDescent="0.2">
      <c r="A358" s="84"/>
      <c r="C358" s="79" t="s">
        <v>225</v>
      </c>
      <c r="D358" s="79" t="s">
        <v>239</v>
      </c>
      <c r="E358" s="79">
        <v>1</v>
      </c>
      <c r="F358" s="103" t="e">
        <f>Baltic_Transition_Calculations!S26</f>
        <v>#DIV/0!</v>
      </c>
      <c r="G358" s="103" t="e">
        <f>Baltic_Transition_Calculations!U26</f>
        <v>#DIV/0!</v>
      </c>
      <c r="I358" s="3"/>
      <c r="K358"/>
      <c r="M358" s="84"/>
      <c r="O358" s="84"/>
    </row>
    <row r="359" spans="1:15" x14ac:dyDescent="0.2">
      <c r="A359" s="84"/>
      <c r="C359" s="79" t="s">
        <v>226</v>
      </c>
      <c r="D359" s="79" t="s">
        <v>239</v>
      </c>
      <c r="E359" s="79">
        <v>10</v>
      </c>
      <c r="F359" s="103" t="e">
        <f>Baltic_Transition_Calculations!S27</f>
        <v>#DIV/0!</v>
      </c>
      <c r="G359" s="103" t="e">
        <f>Baltic_Transition_Calculations!U27</f>
        <v>#DIV/0!</v>
      </c>
      <c r="I359" s="3"/>
      <c r="K359"/>
      <c r="M359" s="84"/>
      <c r="O359" s="84"/>
    </row>
    <row r="360" spans="1:15" x14ac:dyDescent="0.2">
      <c r="A360" s="84"/>
      <c r="C360" s="79" t="s">
        <v>227</v>
      </c>
      <c r="D360" s="79" t="s">
        <v>239</v>
      </c>
      <c r="E360" s="79">
        <v>11</v>
      </c>
      <c r="F360" s="103" t="e">
        <f>Baltic_Transition_Calculations!S28</f>
        <v>#DIV/0!</v>
      </c>
      <c r="G360" s="103" t="e">
        <f>Baltic_Transition_Calculations!U28</f>
        <v>#DIV/0!</v>
      </c>
      <c r="I360" s="3"/>
      <c r="K360"/>
      <c r="M360" s="84"/>
      <c r="O360" s="84"/>
    </row>
    <row r="361" spans="1:15" x14ac:dyDescent="0.2">
      <c r="A361" s="84"/>
      <c r="C361" s="79" t="s">
        <v>228</v>
      </c>
      <c r="D361" s="79" t="s">
        <v>239</v>
      </c>
      <c r="E361" s="79">
        <v>2</v>
      </c>
      <c r="F361" s="103" t="e">
        <f>Baltic_Transition_Calculations!S29</f>
        <v>#DIV/0!</v>
      </c>
      <c r="G361" s="103" t="e">
        <f>Baltic_Transition_Calculations!U29</f>
        <v>#DIV/0!</v>
      </c>
      <c r="I361" s="3"/>
      <c r="K361"/>
      <c r="M361" s="84"/>
      <c r="O361" s="84"/>
    </row>
    <row r="362" spans="1:15" x14ac:dyDescent="0.2">
      <c r="A362" s="84"/>
      <c r="C362" s="79" t="s">
        <v>229</v>
      </c>
      <c r="D362" s="79" t="s">
        <v>240</v>
      </c>
      <c r="E362" s="79">
        <v>15</v>
      </c>
      <c r="F362" s="103" t="e">
        <f>Baltic_Transition_Calculations!S30</f>
        <v>#DIV/0!</v>
      </c>
      <c r="G362" s="103" t="e">
        <f>Baltic_Transition_Calculations!U30</f>
        <v>#DIV/0!</v>
      </c>
      <c r="I362" s="3"/>
      <c r="K362"/>
      <c r="M362" s="84"/>
      <c r="O362" s="84"/>
    </row>
    <row r="363" spans="1:15" x14ac:dyDescent="0.2">
      <c r="A363" s="84"/>
      <c r="C363" s="79" t="s">
        <v>230</v>
      </c>
      <c r="D363" s="79" t="s">
        <v>18</v>
      </c>
      <c r="E363" s="79">
        <v>11</v>
      </c>
      <c r="F363" s="103" t="e">
        <f>Baltic_Transition_Calculations!S31</f>
        <v>#DIV/0!</v>
      </c>
      <c r="G363" s="103" t="e">
        <f>Baltic_Transition_Calculations!U31</f>
        <v>#DIV/0!</v>
      </c>
      <c r="I363" s="3"/>
      <c r="K363"/>
      <c r="M363" s="84"/>
      <c r="O363" s="84"/>
    </row>
    <row r="364" spans="1:15" x14ac:dyDescent="0.2">
      <c r="A364" s="84"/>
      <c r="C364" s="79" t="s">
        <v>231</v>
      </c>
      <c r="D364" s="79" t="s">
        <v>18</v>
      </c>
      <c r="E364" s="79">
        <v>6</v>
      </c>
      <c r="F364" s="103" t="e">
        <f>Baltic_Transition_Calculations!S32</f>
        <v>#DIV/0!</v>
      </c>
      <c r="G364" s="103" t="e">
        <f>Baltic_Transition_Calculations!U32</f>
        <v>#DIV/0!</v>
      </c>
      <c r="I364" s="3"/>
      <c r="K364"/>
      <c r="M364" s="84"/>
      <c r="O364" s="84"/>
    </row>
    <row r="365" spans="1:15" x14ac:dyDescent="0.2">
      <c r="A365" s="84"/>
      <c r="C365" s="79" t="s">
        <v>232</v>
      </c>
      <c r="D365" s="79" t="s">
        <v>18</v>
      </c>
      <c r="E365" s="79">
        <v>7</v>
      </c>
      <c r="F365" s="103" t="e">
        <f>Baltic_Transition_Calculations!S33</f>
        <v>#DIV/0!</v>
      </c>
      <c r="G365" s="103" t="e">
        <f>Baltic_Transition_Calculations!U33</f>
        <v>#DIV/0!</v>
      </c>
      <c r="I365" s="3"/>
      <c r="K365"/>
      <c r="M365" s="84"/>
      <c r="O365" s="84"/>
    </row>
    <row r="366" spans="1:15" x14ac:dyDescent="0.2">
      <c r="A366" s="84"/>
      <c r="C366" s="79" t="s">
        <v>233</v>
      </c>
      <c r="D366" s="79" t="s">
        <v>18</v>
      </c>
      <c r="E366" s="79">
        <v>9</v>
      </c>
      <c r="F366" s="103" t="e">
        <f>Baltic_Transition_Calculations!S34</f>
        <v>#DIV/0!</v>
      </c>
      <c r="G366" s="103" t="e">
        <f>Baltic_Transition_Calculations!U34</f>
        <v>#DIV/0!</v>
      </c>
      <c r="I366" s="3"/>
      <c r="K366"/>
      <c r="M366" s="84"/>
      <c r="O366" s="84"/>
    </row>
    <row r="367" spans="1:15" x14ac:dyDescent="0.2">
      <c r="A367" s="84"/>
      <c r="C367" s="79" t="s">
        <v>234</v>
      </c>
      <c r="D367" s="79" t="s">
        <v>239</v>
      </c>
      <c r="E367" s="79">
        <v>3</v>
      </c>
      <c r="F367" s="103" t="e">
        <f>Baltic_Transition_Calculations!S35</f>
        <v>#DIV/0!</v>
      </c>
      <c r="G367" s="103" t="e">
        <f>Baltic_Transition_Calculations!U35</f>
        <v>#DIV/0!</v>
      </c>
      <c r="I367" s="3"/>
      <c r="K367"/>
      <c r="M367" s="84"/>
      <c r="O367" s="84"/>
    </row>
    <row r="368" spans="1:15" x14ac:dyDescent="0.2">
      <c r="A368" s="84"/>
      <c r="C368" s="79" t="s">
        <v>235</v>
      </c>
      <c r="D368" s="79" t="s">
        <v>240</v>
      </c>
      <c r="E368" s="79">
        <v>3</v>
      </c>
      <c r="F368" s="103" t="e">
        <f>Baltic_Transition_Calculations!S36</f>
        <v>#DIV/0!</v>
      </c>
      <c r="G368" s="103" t="e">
        <f>Baltic_Transition_Calculations!U36</f>
        <v>#DIV/0!</v>
      </c>
      <c r="I368" s="3"/>
      <c r="K368"/>
      <c r="M368" s="84"/>
      <c r="O368" s="84"/>
    </row>
    <row r="369" spans="1:15" s="119" customFormat="1" x14ac:dyDescent="0.2">
      <c r="A369" s="84"/>
      <c r="B369" s="3"/>
      <c r="C369" s="150" t="s">
        <v>299</v>
      </c>
      <c r="D369" s="150"/>
      <c r="E369" s="150"/>
      <c r="F369" s="103" t="e">
        <f>OECD_Marina_Calculations!Q20</f>
        <v>#DIV/0!</v>
      </c>
      <c r="G369" s="103" t="e">
        <f>OECD_Marina_Calculations!S20</f>
        <v>#DIV/0!</v>
      </c>
      <c r="I369" s="3"/>
      <c r="M369" s="84"/>
      <c r="O369" s="84"/>
    </row>
    <row r="370" spans="1:15" x14ac:dyDescent="0.2">
      <c r="A370" s="84"/>
      <c r="B370"/>
      <c r="O370" s="84"/>
    </row>
    <row r="371" spans="1:15" x14ac:dyDescent="0.2">
      <c r="A371" s="84"/>
      <c r="B371" s="84"/>
      <c r="C371" s="84"/>
      <c r="D371" s="84"/>
      <c r="E371" s="84"/>
      <c r="F371" s="84"/>
      <c r="G371" s="84"/>
      <c r="H371" s="84"/>
      <c r="I371" s="84"/>
      <c r="J371" s="84"/>
      <c r="K371" s="84"/>
      <c r="L371" s="84"/>
      <c r="M371" s="84"/>
      <c r="N371" s="84"/>
      <c r="O371" s="84"/>
    </row>
    <row r="372" spans="1:15" hidden="1" x14ac:dyDescent="0.2"/>
    <row r="373" spans="1:15" hidden="1" x14ac:dyDescent="0.2"/>
    <row r="374" spans="1:15" hidden="1" x14ac:dyDescent="0.2"/>
    <row r="375" spans="1:15" hidden="1" x14ac:dyDescent="0.2"/>
    <row r="376" spans="1:15" hidden="1" x14ac:dyDescent="0.2"/>
    <row r="377" spans="1:15" hidden="1" x14ac:dyDescent="0.2"/>
    <row r="378" spans="1:15" hidden="1" x14ac:dyDescent="0.2"/>
    <row r="379" spans="1:15" hidden="1" x14ac:dyDescent="0.2"/>
    <row r="380" spans="1:15" hidden="1" x14ac:dyDescent="0.2"/>
    <row r="381" spans="1:15" hidden="1" x14ac:dyDescent="0.2"/>
    <row r="382" spans="1:15" hidden="1" x14ac:dyDescent="0.2"/>
    <row r="383" spans="1:15" hidden="1" x14ac:dyDescent="0.2"/>
    <row r="384" spans="1:15"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sheetData>
  <mergeCells count="30">
    <mergeCell ref="B2:N2"/>
    <mergeCell ref="C51:E51"/>
    <mergeCell ref="C52:E52"/>
    <mergeCell ref="C55:E55"/>
    <mergeCell ref="C11:G11"/>
    <mergeCell ref="C13:G13"/>
    <mergeCell ref="C21:G21"/>
    <mergeCell ref="C27:G27"/>
    <mergeCell ref="C24:F24"/>
    <mergeCell ref="C25:F25"/>
    <mergeCell ref="C22:F22"/>
    <mergeCell ref="C23:F23"/>
    <mergeCell ref="C44:E44"/>
    <mergeCell ref="C45:E45"/>
    <mergeCell ref="C46:E46"/>
    <mergeCell ref="C49:E49"/>
    <mergeCell ref="C50:E50"/>
    <mergeCell ref="C37:E37"/>
    <mergeCell ref="C38:E38"/>
    <mergeCell ref="C39:E39"/>
    <mergeCell ref="C40:E40"/>
    <mergeCell ref="C43:E43"/>
    <mergeCell ref="C369:E369"/>
    <mergeCell ref="C56:E56"/>
    <mergeCell ref="D67:E67"/>
    <mergeCell ref="C57:E57"/>
    <mergeCell ref="C58:E58"/>
    <mergeCell ref="D220:E220"/>
    <mergeCell ref="C60:E61"/>
    <mergeCell ref="C216:E216"/>
  </mergeCells>
  <conditionalFormatting sqref="F221:G369">
    <cfRule type="cellIs" dxfId="16" priority="3" operator="greaterThan">
      <formula>1</formula>
    </cfRule>
  </conditionalFormatting>
  <conditionalFormatting sqref="G44">
    <cfRule type="cellIs" dxfId="15" priority="2" operator="greaterThan">
      <formula>1</formula>
    </cfRule>
  </conditionalFormatting>
  <conditionalFormatting sqref="J38:M40 J44:M46 J50:M52 J56:M58 J61:M61">
    <cfRule type="cellIs" dxfId="14" priority="1" operator="greaterThan">
      <formula>1</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2:O81"/>
  <sheetViews>
    <sheetView zoomScale="85" zoomScaleNormal="85" workbookViewId="0"/>
  </sheetViews>
  <sheetFormatPr defaultRowHeight="12.75" x14ac:dyDescent="0.2"/>
  <cols>
    <col min="1" max="1" width="9" style="3"/>
    <col min="2" max="2" width="18" style="3" customWidth="1"/>
    <col min="3" max="3" width="4" style="3" bestFit="1" customWidth="1"/>
    <col min="4" max="4" width="3.625" style="3" bestFit="1" customWidth="1"/>
    <col min="5" max="5" width="21" style="3" customWidth="1"/>
    <col min="6" max="6" width="11.625" style="3" bestFit="1" customWidth="1"/>
    <col min="7" max="7" width="11.75" style="3" bestFit="1" customWidth="1"/>
    <col min="8" max="8" width="15.125" style="3" bestFit="1" customWidth="1"/>
    <col min="9" max="9" width="12" style="3" bestFit="1" customWidth="1"/>
    <col min="10" max="11" width="10.625" style="3" bestFit="1" customWidth="1"/>
    <col min="12" max="12" width="10.875" style="3" bestFit="1" customWidth="1"/>
    <col min="13" max="13" width="10.625" style="3" bestFit="1" customWidth="1"/>
    <col min="14" max="16384" width="9" style="3"/>
  </cols>
  <sheetData>
    <row r="2" spans="2:14" ht="18" x14ac:dyDescent="0.25">
      <c r="B2" s="167" t="s">
        <v>307</v>
      </c>
      <c r="C2" s="167"/>
      <c r="D2" s="167"/>
      <c r="E2" s="167"/>
      <c r="F2" s="167"/>
      <c r="G2" s="167"/>
      <c r="H2" s="167"/>
      <c r="I2" s="167"/>
      <c r="J2" s="167"/>
      <c r="K2" s="167"/>
      <c r="L2" s="167"/>
      <c r="M2" s="167"/>
      <c r="N2" s="133"/>
    </row>
    <row r="4" spans="2:14" ht="21" customHeight="1" thickBot="1" x14ac:dyDescent="0.35">
      <c r="B4" s="166" t="s">
        <v>302</v>
      </c>
      <c r="C4" s="166"/>
      <c r="D4" s="166"/>
      <c r="E4" s="166"/>
      <c r="F4" s="166"/>
      <c r="G4" s="166"/>
      <c r="H4" s="166"/>
      <c r="I4" s="166"/>
      <c r="J4" s="166"/>
      <c r="K4" s="166"/>
      <c r="L4" s="166"/>
      <c r="M4" s="166"/>
      <c r="N4" s="133"/>
    </row>
    <row r="5" spans="2:14" ht="13.5" thickTop="1" x14ac:dyDescent="0.2">
      <c r="B5"/>
      <c r="C5"/>
      <c r="D5"/>
      <c r="E5"/>
      <c r="F5"/>
      <c r="G5"/>
      <c r="H5"/>
      <c r="I5"/>
      <c r="J5"/>
      <c r="K5"/>
      <c r="L5"/>
      <c r="M5"/>
    </row>
    <row r="6" spans="2:14" ht="15" x14ac:dyDescent="0.2">
      <c r="B6" s="172" t="s">
        <v>279</v>
      </c>
      <c r="C6" s="172"/>
      <c r="D6" s="172"/>
      <c r="E6" s="172"/>
      <c r="F6" s="172"/>
      <c r="G6" s="172"/>
      <c r="H6" s="82"/>
      <c r="I6" s="82"/>
      <c r="J6" s="82"/>
      <c r="K6" s="82"/>
      <c r="L6" s="82"/>
      <c r="M6" s="82"/>
    </row>
    <row r="7" spans="2:14" ht="14.25" x14ac:dyDescent="0.2">
      <c r="B7" s="171" t="s">
        <v>246</v>
      </c>
      <c r="C7" s="171"/>
      <c r="D7" s="171"/>
      <c r="E7" s="171"/>
      <c r="F7" s="171"/>
      <c r="G7" s="52">
        <f>PNEC_Aquatic_Inside</f>
        <v>2.6499999999999999E-2</v>
      </c>
      <c r="I7"/>
      <c r="J7"/>
      <c r="K7"/>
      <c r="L7"/>
      <c r="M7"/>
    </row>
    <row r="8" spans="2:14" ht="42.75" x14ac:dyDescent="0.2">
      <c r="B8" s="171" t="s">
        <v>247</v>
      </c>
      <c r="C8" s="171"/>
      <c r="D8" s="171"/>
      <c r="E8" s="171"/>
      <c r="F8" s="171"/>
      <c r="G8" s="52" t="str">
        <f>PNEC_Sediment_Inside</f>
        <v>No Risk Assessment required</v>
      </c>
      <c r="I8"/>
      <c r="J8"/>
      <c r="K8"/>
      <c r="L8"/>
      <c r="M8"/>
    </row>
    <row r="9" spans="2:14" ht="14.25" x14ac:dyDescent="0.2">
      <c r="B9" s="171" t="s">
        <v>248</v>
      </c>
      <c r="C9" s="171"/>
      <c r="D9" s="171"/>
      <c r="E9" s="171"/>
      <c r="F9" s="171"/>
      <c r="G9" s="52">
        <f>PNEC_Aquatic_Surrounding</f>
        <v>2.6499999999999999E-2</v>
      </c>
      <c r="I9"/>
      <c r="J9"/>
      <c r="K9"/>
      <c r="L9"/>
      <c r="M9"/>
    </row>
    <row r="10" spans="2:14" ht="42.75" x14ac:dyDescent="0.2">
      <c r="B10" s="170" t="s">
        <v>271</v>
      </c>
      <c r="C10" s="171"/>
      <c r="D10" s="171"/>
      <c r="E10" s="171"/>
      <c r="F10" s="171"/>
      <c r="G10" s="52" t="str">
        <f>PNEC_Sediment_Surrounding</f>
        <v>No risk assessment required</v>
      </c>
      <c r="I10"/>
      <c r="J10"/>
      <c r="K10"/>
      <c r="L10"/>
      <c r="M10"/>
    </row>
    <row r="12" spans="2:14" ht="15" x14ac:dyDescent="0.2">
      <c r="B12" s="148" t="s">
        <v>172</v>
      </c>
      <c r="C12" s="148"/>
      <c r="D12" s="148"/>
      <c r="E12" s="148"/>
      <c r="F12" s="148"/>
      <c r="G12" s="148"/>
      <c r="H12" s="148"/>
      <c r="I12" s="148"/>
      <c r="J12" s="148"/>
      <c r="K12" s="148"/>
      <c r="L12" s="148"/>
      <c r="M12" s="148"/>
    </row>
    <row r="13" spans="2:14" ht="99.75" x14ac:dyDescent="0.2">
      <c r="B13" s="20" t="s">
        <v>10</v>
      </c>
      <c r="C13" s="169" t="s">
        <v>11</v>
      </c>
      <c r="D13" s="169"/>
      <c r="E13" s="20" t="s">
        <v>12</v>
      </c>
      <c r="F13" s="18" t="s">
        <v>245</v>
      </c>
      <c r="G13" s="18" t="s">
        <v>316</v>
      </c>
      <c r="H13" s="18" t="s">
        <v>317</v>
      </c>
      <c r="I13" s="18" t="s">
        <v>318</v>
      </c>
      <c r="J13" s="18" t="s">
        <v>170</v>
      </c>
      <c r="K13" s="18" t="s">
        <v>319</v>
      </c>
      <c r="L13" s="18" t="s">
        <v>320</v>
      </c>
      <c r="M13" s="18" t="s">
        <v>321</v>
      </c>
    </row>
    <row r="14" spans="2:14" ht="14.25" x14ac:dyDescent="0.2">
      <c r="B14" s="98" t="s">
        <v>65</v>
      </c>
      <c r="C14" s="98" t="s">
        <v>13</v>
      </c>
      <c r="D14" s="98">
        <v>1</v>
      </c>
      <c r="E14" s="98" t="str">
        <f t="shared" ref="E14:E60" si="0">Compound_Name</f>
        <v>Tolyfluanid</v>
      </c>
      <c r="F14" s="99" t="e">
        <f>Atlantic_Scenario_Calculations!K20</f>
        <v>#DIV/0!</v>
      </c>
      <c r="G14" s="99" t="e">
        <f>Atlantic_Scenario_Calculations!L20</f>
        <v>#DIV/0!</v>
      </c>
      <c r="H14" s="99" t="e">
        <f>Atlantic_Scenario_Calculations!M20</f>
        <v>#DIV/0!</v>
      </c>
      <c r="I14" s="99" t="e">
        <f>Atlantic_Scenario_Calculations!N20</f>
        <v>#DIV/0!</v>
      </c>
      <c r="J14" s="99" t="e">
        <f>Atlantic_Scenario_Calculations!S20</f>
        <v>#DIV/0!</v>
      </c>
      <c r="K14" s="99" t="e">
        <f>Atlantic_Scenario_Calculations!T20</f>
        <v>#DIV/0!</v>
      </c>
      <c r="L14" s="99" t="e">
        <f>Atlantic_Scenario_Calculations!U20</f>
        <v>#DIV/0!</v>
      </c>
      <c r="M14" s="99" t="e">
        <f>Atlantic_Scenario_Calculations!V20</f>
        <v>#DIV/0!</v>
      </c>
    </row>
    <row r="15" spans="2:14" ht="14.25" x14ac:dyDescent="0.2">
      <c r="B15" s="98" t="s">
        <v>66</v>
      </c>
      <c r="C15" s="98" t="s">
        <v>13</v>
      </c>
      <c r="D15" s="98">
        <v>2</v>
      </c>
      <c r="E15" s="98" t="str">
        <f t="shared" si="0"/>
        <v>Tolyfluanid</v>
      </c>
      <c r="F15" s="99" t="e">
        <f>Atlantic_Scenario_Calculations!K21</f>
        <v>#DIV/0!</v>
      </c>
      <c r="G15" s="99" t="e">
        <f>Atlantic_Scenario_Calculations!L21</f>
        <v>#DIV/0!</v>
      </c>
      <c r="H15" s="99" t="e">
        <f>Atlantic_Scenario_Calculations!M21</f>
        <v>#DIV/0!</v>
      </c>
      <c r="I15" s="99" t="e">
        <f>Atlantic_Scenario_Calculations!N21</f>
        <v>#DIV/0!</v>
      </c>
      <c r="J15" s="99" t="e">
        <f>Atlantic_Scenario_Calculations!S21</f>
        <v>#DIV/0!</v>
      </c>
      <c r="K15" s="99" t="e">
        <f>Atlantic_Scenario_Calculations!T21</f>
        <v>#DIV/0!</v>
      </c>
      <c r="L15" s="99" t="e">
        <f>Atlantic_Scenario_Calculations!U21</f>
        <v>#DIV/0!</v>
      </c>
      <c r="M15" s="99" t="e">
        <f>Atlantic_Scenario_Calculations!V21</f>
        <v>#DIV/0!</v>
      </c>
    </row>
    <row r="16" spans="2:14" ht="14.25" x14ac:dyDescent="0.2">
      <c r="B16" s="98" t="s">
        <v>67</v>
      </c>
      <c r="C16" s="98" t="s">
        <v>13</v>
      </c>
      <c r="D16" s="98">
        <v>3</v>
      </c>
      <c r="E16" s="98" t="str">
        <f t="shared" si="0"/>
        <v>Tolyfluanid</v>
      </c>
      <c r="F16" s="99" t="e">
        <f>Atlantic_Scenario_Calculations!K22</f>
        <v>#DIV/0!</v>
      </c>
      <c r="G16" s="99" t="e">
        <f>Atlantic_Scenario_Calculations!L22</f>
        <v>#DIV/0!</v>
      </c>
      <c r="H16" s="99" t="e">
        <f>Atlantic_Scenario_Calculations!M22</f>
        <v>#DIV/0!</v>
      </c>
      <c r="I16" s="99" t="e">
        <f>Atlantic_Scenario_Calculations!N22</f>
        <v>#DIV/0!</v>
      </c>
      <c r="J16" s="99" t="e">
        <f>Atlantic_Scenario_Calculations!S22</f>
        <v>#DIV/0!</v>
      </c>
      <c r="K16" s="99" t="e">
        <f>Atlantic_Scenario_Calculations!T22</f>
        <v>#DIV/0!</v>
      </c>
      <c r="L16" s="99" t="e">
        <f>Atlantic_Scenario_Calculations!U22</f>
        <v>#DIV/0!</v>
      </c>
      <c r="M16" s="99" t="e">
        <f>Atlantic_Scenario_Calculations!V22</f>
        <v>#DIV/0!</v>
      </c>
    </row>
    <row r="17" spans="2:13" ht="14.25" x14ac:dyDescent="0.2">
      <c r="B17" s="98" t="s">
        <v>68</v>
      </c>
      <c r="C17" s="98" t="s">
        <v>14</v>
      </c>
      <c r="D17" s="98">
        <v>1</v>
      </c>
      <c r="E17" s="98" t="str">
        <f t="shared" si="0"/>
        <v>Tolyfluanid</v>
      </c>
      <c r="F17" s="99" t="e">
        <f>Atlantic_Scenario_Calculations!K23</f>
        <v>#DIV/0!</v>
      </c>
      <c r="G17" s="99" t="e">
        <f>Atlantic_Scenario_Calculations!L23</f>
        <v>#DIV/0!</v>
      </c>
      <c r="H17" s="99" t="e">
        <f>Atlantic_Scenario_Calculations!M23</f>
        <v>#DIV/0!</v>
      </c>
      <c r="I17" s="99" t="e">
        <f>Atlantic_Scenario_Calculations!N23</f>
        <v>#DIV/0!</v>
      </c>
      <c r="J17" s="99" t="e">
        <f>Atlantic_Scenario_Calculations!S23</f>
        <v>#DIV/0!</v>
      </c>
      <c r="K17" s="99" t="e">
        <f>Atlantic_Scenario_Calculations!T23</f>
        <v>#DIV/0!</v>
      </c>
      <c r="L17" s="99" t="e">
        <f>Atlantic_Scenario_Calculations!U23</f>
        <v>#DIV/0!</v>
      </c>
      <c r="M17" s="99" t="e">
        <f>Atlantic_Scenario_Calculations!V23</f>
        <v>#DIV/0!</v>
      </c>
    </row>
    <row r="18" spans="2:13" ht="14.25" x14ac:dyDescent="0.2">
      <c r="B18" s="98" t="s">
        <v>69</v>
      </c>
      <c r="C18" s="98" t="s">
        <v>14</v>
      </c>
      <c r="D18" s="98">
        <v>10</v>
      </c>
      <c r="E18" s="98" t="str">
        <f t="shared" si="0"/>
        <v>Tolyfluanid</v>
      </c>
      <c r="F18" s="99" t="e">
        <f>Atlantic_Scenario_Calculations!K24</f>
        <v>#DIV/0!</v>
      </c>
      <c r="G18" s="99" t="e">
        <f>Atlantic_Scenario_Calculations!L24</f>
        <v>#DIV/0!</v>
      </c>
      <c r="H18" s="99" t="e">
        <f>Atlantic_Scenario_Calculations!M24</f>
        <v>#DIV/0!</v>
      </c>
      <c r="I18" s="99" t="e">
        <f>Atlantic_Scenario_Calculations!N24</f>
        <v>#DIV/0!</v>
      </c>
      <c r="J18" s="99" t="e">
        <f>Atlantic_Scenario_Calculations!S24</f>
        <v>#DIV/0!</v>
      </c>
      <c r="K18" s="99" t="e">
        <f>Atlantic_Scenario_Calculations!T24</f>
        <v>#DIV/0!</v>
      </c>
      <c r="L18" s="99" t="e">
        <f>Atlantic_Scenario_Calculations!U24</f>
        <v>#DIV/0!</v>
      </c>
      <c r="M18" s="99" t="e">
        <f>Atlantic_Scenario_Calculations!V24</f>
        <v>#DIV/0!</v>
      </c>
    </row>
    <row r="19" spans="2:13" ht="14.25" x14ac:dyDescent="0.2">
      <c r="B19" s="98" t="s">
        <v>70</v>
      </c>
      <c r="C19" s="98" t="s">
        <v>14</v>
      </c>
      <c r="D19" s="98">
        <v>3</v>
      </c>
      <c r="E19" s="98" t="str">
        <f t="shared" si="0"/>
        <v>Tolyfluanid</v>
      </c>
      <c r="F19" s="99" t="e">
        <f>Atlantic_Scenario_Calculations!K25</f>
        <v>#DIV/0!</v>
      </c>
      <c r="G19" s="99" t="e">
        <f>Atlantic_Scenario_Calculations!L25</f>
        <v>#DIV/0!</v>
      </c>
      <c r="H19" s="99" t="e">
        <f>Atlantic_Scenario_Calculations!M25</f>
        <v>#DIV/0!</v>
      </c>
      <c r="I19" s="99" t="e">
        <f>Atlantic_Scenario_Calculations!N25</f>
        <v>#DIV/0!</v>
      </c>
      <c r="J19" s="99" t="e">
        <f>Atlantic_Scenario_Calculations!S25</f>
        <v>#DIV/0!</v>
      </c>
      <c r="K19" s="99" t="e">
        <f>Atlantic_Scenario_Calculations!T25</f>
        <v>#DIV/0!</v>
      </c>
      <c r="L19" s="99" t="e">
        <f>Atlantic_Scenario_Calculations!U25</f>
        <v>#DIV/0!</v>
      </c>
      <c r="M19" s="99" t="e">
        <f>Atlantic_Scenario_Calculations!V25</f>
        <v>#DIV/0!</v>
      </c>
    </row>
    <row r="20" spans="2:13" ht="14.25" x14ac:dyDescent="0.2">
      <c r="B20" s="98" t="s">
        <v>71</v>
      </c>
      <c r="C20" s="98" t="s">
        <v>14</v>
      </c>
      <c r="D20" s="98">
        <v>4</v>
      </c>
      <c r="E20" s="98" t="str">
        <f t="shared" si="0"/>
        <v>Tolyfluanid</v>
      </c>
      <c r="F20" s="99" t="e">
        <f>Atlantic_Scenario_Calculations!K26</f>
        <v>#DIV/0!</v>
      </c>
      <c r="G20" s="99" t="e">
        <f>Atlantic_Scenario_Calculations!L26</f>
        <v>#DIV/0!</v>
      </c>
      <c r="H20" s="99" t="e">
        <f>Atlantic_Scenario_Calculations!M26</f>
        <v>#DIV/0!</v>
      </c>
      <c r="I20" s="99" t="e">
        <f>Atlantic_Scenario_Calculations!N26</f>
        <v>#DIV/0!</v>
      </c>
      <c r="J20" s="99" t="e">
        <f>Atlantic_Scenario_Calculations!S26</f>
        <v>#DIV/0!</v>
      </c>
      <c r="K20" s="99" t="e">
        <f>Atlantic_Scenario_Calculations!T26</f>
        <v>#DIV/0!</v>
      </c>
      <c r="L20" s="99" t="e">
        <f>Atlantic_Scenario_Calculations!U26</f>
        <v>#DIV/0!</v>
      </c>
      <c r="M20" s="99" t="e">
        <f>Atlantic_Scenario_Calculations!V26</f>
        <v>#DIV/0!</v>
      </c>
    </row>
    <row r="21" spans="2:13" ht="14.25" x14ac:dyDescent="0.2">
      <c r="B21" s="98" t="s">
        <v>72</v>
      </c>
      <c r="C21" s="98" t="s">
        <v>14</v>
      </c>
      <c r="D21" s="98">
        <v>5</v>
      </c>
      <c r="E21" s="98" t="str">
        <f t="shared" si="0"/>
        <v>Tolyfluanid</v>
      </c>
      <c r="F21" s="99" t="e">
        <f>Atlantic_Scenario_Calculations!K27</f>
        <v>#DIV/0!</v>
      </c>
      <c r="G21" s="99" t="e">
        <f>Atlantic_Scenario_Calculations!L27</f>
        <v>#DIV/0!</v>
      </c>
      <c r="H21" s="99" t="e">
        <f>Atlantic_Scenario_Calculations!M27</f>
        <v>#DIV/0!</v>
      </c>
      <c r="I21" s="99" t="e">
        <f>Atlantic_Scenario_Calculations!N27</f>
        <v>#DIV/0!</v>
      </c>
      <c r="J21" s="99" t="e">
        <f>Atlantic_Scenario_Calculations!S27</f>
        <v>#DIV/0!</v>
      </c>
      <c r="K21" s="99" t="e">
        <f>Atlantic_Scenario_Calculations!T27</f>
        <v>#DIV/0!</v>
      </c>
      <c r="L21" s="99" t="e">
        <f>Atlantic_Scenario_Calculations!U27</f>
        <v>#DIV/0!</v>
      </c>
      <c r="M21" s="99" t="e">
        <f>Atlantic_Scenario_Calculations!V27</f>
        <v>#DIV/0!</v>
      </c>
    </row>
    <row r="22" spans="2:13" ht="14.25" x14ac:dyDescent="0.2">
      <c r="B22" s="98" t="s">
        <v>73</v>
      </c>
      <c r="C22" s="98" t="s">
        <v>14</v>
      </c>
      <c r="D22" s="98">
        <v>7</v>
      </c>
      <c r="E22" s="98" t="str">
        <f t="shared" si="0"/>
        <v>Tolyfluanid</v>
      </c>
      <c r="F22" s="99" t="e">
        <f>Atlantic_Scenario_Calculations!K28</f>
        <v>#DIV/0!</v>
      </c>
      <c r="G22" s="99" t="e">
        <f>Atlantic_Scenario_Calculations!L28</f>
        <v>#DIV/0!</v>
      </c>
      <c r="H22" s="99" t="e">
        <f>Atlantic_Scenario_Calculations!M28</f>
        <v>#DIV/0!</v>
      </c>
      <c r="I22" s="99" t="e">
        <f>Atlantic_Scenario_Calculations!N28</f>
        <v>#DIV/0!</v>
      </c>
      <c r="J22" s="99" t="e">
        <f>Atlantic_Scenario_Calculations!S28</f>
        <v>#DIV/0!</v>
      </c>
      <c r="K22" s="99" t="e">
        <f>Atlantic_Scenario_Calculations!T28</f>
        <v>#DIV/0!</v>
      </c>
      <c r="L22" s="99" t="e">
        <f>Atlantic_Scenario_Calculations!U28</f>
        <v>#DIV/0!</v>
      </c>
      <c r="M22" s="99" t="e">
        <f>Atlantic_Scenario_Calculations!V28</f>
        <v>#DIV/0!</v>
      </c>
    </row>
    <row r="23" spans="2:13" ht="14.25" x14ac:dyDescent="0.2">
      <c r="B23" s="98" t="s">
        <v>21</v>
      </c>
      <c r="C23" s="98" t="s">
        <v>14</v>
      </c>
      <c r="D23" s="98">
        <v>8</v>
      </c>
      <c r="E23" s="98" t="str">
        <f t="shared" si="0"/>
        <v>Tolyfluanid</v>
      </c>
      <c r="F23" s="99" t="e">
        <f>Atlantic_Scenario_Calculations!K29</f>
        <v>#DIV/0!</v>
      </c>
      <c r="G23" s="99" t="e">
        <f>Atlantic_Scenario_Calculations!L29</f>
        <v>#DIV/0!</v>
      </c>
      <c r="H23" s="99" t="e">
        <f>Atlantic_Scenario_Calculations!M29</f>
        <v>#DIV/0!</v>
      </c>
      <c r="I23" s="99" t="e">
        <f>Atlantic_Scenario_Calculations!N29</f>
        <v>#DIV/0!</v>
      </c>
      <c r="J23" s="99" t="e">
        <f>Atlantic_Scenario_Calculations!S29</f>
        <v>#DIV/0!</v>
      </c>
      <c r="K23" s="99" t="e">
        <f>Atlantic_Scenario_Calculations!T29</f>
        <v>#DIV/0!</v>
      </c>
      <c r="L23" s="99" t="e">
        <f>Atlantic_Scenario_Calculations!U29</f>
        <v>#DIV/0!</v>
      </c>
      <c r="M23" s="99" t="e">
        <f>Atlantic_Scenario_Calculations!V29</f>
        <v>#DIV/0!</v>
      </c>
    </row>
    <row r="24" spans="2:13" ht="14.25" x14ac:dyDescent="0.2">
      <c r="B24" s="98" t="s">
        <v>22</v>
      </c>
      <c r="C24" s="98" t="s">
        <v>14</v>
      </c>
      <c r="D24" s="98">
        <v>9</v>
      </c>
      <c r="E24" s="98" t="str">
        <f t="shared" si="0"/>
        <v>Tolyfluanid</v>
      </c>
      <c r="F24" s="99" t="e">
        <f>Atlantic_Scenario_Calculations!K30</f>
        <v>#DIV/0!</v>
      </c>
      <c r="G24" s="99" t="e">
        <f>Atlantic_Scenario_Calculations!L30</f>
        <v>#DIV/0!</v>
      </c>
      <c r="H24" s="99" t="e">
        <f>Atlantic_Scenario_Calculations!M30</f>
        <v>#DIV/0!</v>
      </c>
      <c r="I24" s="99" t="e">
        <f>Atlantic_Scenario_Calculations!N30</f>
        <v>#DIV/0!</v>
      </c>
      <c r="J24" s="99" t="e">
        <f>Atlantic_Scenario_Calculations!S30</f>
        <v>#DIV/0!</v>
      </c>
      <c r="K24" s="99" t="e">
        <f>Atlantic_Scenario_Calculations!T30</f>
        <v>#DIV/0!</v>
      </c>
      <c r="L24" s="99" t="e">
        <f>Atlantic_Scenario_Calculations!U30</f>
        <v>#DIV/0!</v>
      </c>
      <c r="M24" s="99" t="e">
        <f>Atlantic_Scenario_Calculations!V30</f>
        <v>#DIV/0!</v>
      </c>
    </row>
    <row r="25" spans="2:13" ht="14.25" x14ac:dyDescent="0.2">
      <c r="B25" s="98" t="s">
        <v>23</v>
      </c>
      <c r="C25" s="98" t="s">
        <v>15</v>
      </c>
      <c r="D25" s="98">
        <v>1</v>
      </c>
      <c r="E25" s="98" t="str">
        <f t="shared" si="0"/>
        <v>Tolyfluanid</v>
      </c>
      <c r="F25" s="99" t="e">
        <f>Atlantic_Scenario_Calculations!K31</f>
        <v>#DIV/0!</v>
      </c>
      <c r="G25" s="99" t="e">
        <f>Atlantic_Scenario_Calculations!L31</f>
        <v>#DIV/0!</v>
      </c>
      <c r="H25" s="99" t="e">
        <f>Atlantic_Scenario_Calculations!M31</f>
        <v>#DIV/0!</v>
      </c>
      <c r="I25" s="99" t="e">
        <f>Atlantic_Scenario_Calculations!N31</f>
        <v>#DIV/0!</v>
      </c>
      <c r="J25" s="99" t="e">
        <f>Atlantic_Scenario_Calculations!S31</f>
        <v>#DIV/0!</v>
      </c>
      <c r="K25" s="99" t="e">
        <f>Atlantic_Scenario_Calculations!T31</f>
        <v>#DIV/0!</v>
      </c>
      <c r="L25" s="99" t="e">
        <f>Atlantic_Scenario_Calculations!U31</f>
        <v>#DIV/0!</v>
      </c>
      <c r="M25" s="99" t="e">
        <f>Atlantic_Scenario_Calculations!V31</f>
        <v>#DIV/0!</v>
      </c>
    </row>
    <row r="26" spans="2:13" ht="14.25" x14ac:dyDescent="0.2">
      <c r="B26" s="98" t="s">
        <v>24</v>
      </c>
      <c r="C26" s="98" t="s">
        <v>15</v>
      </c>
      <c r="D26" s="98">
        <v>2</v>
      </c>
      <c r="E26" s="98" t="str">
        <f t="shared" si="0"/>
        <v>Tolyfluanid</v>
      </c>
      <c r="F26" s="99" t="e">
        <f>Atlantic_Scenario_Calculations!K32</f>
        <v>#DIV/0!</v>
      </c>
      <c r="G26" s="99" t="e">
        <f>Atlantic_Scenario_Calculations!L32</f>
        <v>#DIV/0!</v>
      </c>
      <c r="H26" s="99" t="e">
        <f>Atlantic_Scenario_Calculations!M32</f>
        <v>#DIV/0!</v>
      </c>
      <c r="I26" s="99" t="e">
        <f>Atlantic_Scenario_Calculations!N32</f>
        <v>#DIV/0!</v>
      </c>
      <c r="J26" s="99" t="e">
        <f>Atlantic_Scenario_Calculations!S32</f>
        <v>#DIV/0!</v>
      </c>
      <c r="K26" s="99" t="e">
        <f>Atlantic_Scenario_Calculations!T32</f>
        <v>#DIV/0!</v>
      </c>
      <c r="L26" s="99" t="e">
        <f>Atlantic_Scenario_Calculations!U32</f>
        <v>#DIV/0!</v>
      </c>
      <c r="M26" s="99" t="e">
        <f>Atlantic_Scenario_Calculations!V32</f>
        <v>#DIV/0!</v>
      </c>
    </row>
    <row r="27" spans="2:13" ht="14.25" x14ac:dyDescent="0.2">
      <c r="B27" s="98" t="s">
        <v>25</v>
      </c>
      <c r="C27" s="98" t="s">
        <v>16</v>
      </c>
      <c r="D27" s="98">
        <v>3</v>
      </c>
      <c r="E27" s="98" t="str">
        <f t="shared" si="0"/>
        <v>Tolyfluanid</v>
      </c>
      <c r="F27" s="99" t="e">
        <f>Atlantic_Scenario_Calculations!K33</f>
        <v>#DIV/0!</v>
      </c>
      <c r="G27" s="99" t="e">
        <f>Atlantic_Scenario_Calculations!L33</f>
        <v>#DIV/0!</v>
      </c>
      <c r="H27" s="99" t="e">
        <f>Atlantic_Scenario_Calculations!M33</f>
        <v>#DIV/0!</v>
      </c>
      <c r="I27" s="99" t="e">
        <f>Atlantic_Scenario_Calculations!N33</f>
        <v>#DIV/0!</v>
      </c>
      <c r="J27" s="99" t="e">
        <f>Atlantic_Scenario_Calculations!S33</f>
        <v>#DIV/0!</v>
      </c>
      <c r="K27" s="99" t="e">
        <f>Atlantic_Scenario_Calculations!T33</f>
        <v>#DIV/0!</v>
      </c>
      <c r="L27" s="99" t="e">
        <f>Atlantic_Scenario_Calculations!U33</f>
        <v>#DIV/0!</v>
      </c>
      <c r="M27" s="99" t="e">
        <f>Atlantic_Scenario_Calculations!V33</f>
        <v>#DIV/0!</v>
      </c>
    </row>
    <row r="28" spans="2:13" ht="14.25" x14ac:dyDescent="0.2">
      <c r="B28" s="98" t="s">
        <v>26</v>
      </c>
      <c r="C28" s="98" t="s">
        <v>16</v>
      </c>
      <c r="D28" s="98">
        <v>1</v>
      </c>
      <c r="E28" s="98" t="str">
        <f t="shared" si="0"/>
        <v>Tolyfluanid</v>
      </c>
      <c r="F28" s="99" t="e">
        <f>Atlantic_Scenario_Calculations!K34</f>
        <v>#DIV/0!</v>
      </c>
      <c r="G28" s="99" t="e">
        <f>Atlantic_Scenario_Calculations!L34</f>
        <v>#DIV/0!</v>
      </c>
      <c r="H28" s="99" t="e">
        <f>Atlantic_Scenario_Calculations!M34</f>
        <v>#DIV/0!</v>
      </c>
      <c r="I28" s="99" t="e">
        <f>Atlantic_Scenario_Calculations!N34</f>
        <v>#DIV/0!</v>
      </c>
      <c r="J28" s="99" t="e">
        <f>Atlantic_Scenario_Calculations!S34</f>
        <v>#DIV/0!</v>
      </c>
      <c r="K28" s="99" t="e">
        <f>Atlantic_Scenario_Calculations!T34</f>
        <v>#DIV/0!</v>
      </c>
      <c r="L28" s="99" t="e">
        <f>Atlantic_Scenario_Calculations!U34</f>
        <v>#DIV/0!</v>
      </c>
      <c r="M28" s="99" t="e">
        <f>Atlantic_Scenario_Calculations!V34</f>
        <v>#DIV/0!</v>
      </c>
    </row>
    <row r="29" spans="2:13" ht="14.25" x14ac:dyDescent="0.2">
      <c r="B29" s="98" t="s">
        <v>27</v>
      </c>
      <c r="C29" s="98" t="s">
        <v>16</v>
      </c>
      <c r="D29" s="98">
        <v>2</v>
      </c>
      <c r="E29" s="98" t="str">
        <f t="shared" si="0"/>
        <v>Tolyfluanid</v>
      </c>
      <c r="F29" s="99" t="e">
        <f>Atlantic_Scenario_Calculations!K35</f>
        <v>#DIV/0!</v>
      </c>
      <c r="G29" s="99" t="e">
        <f>Atlantic_Scenario_Calculations!L35</f>
        <v>#DIV/0!</v>
      </c>
      <c r="H29" s="99" t="e">
        <f>Atlantic_Scenario_Calculations!M35</f>
        <v>#DIV/0!</v>
      </c>
      <c r="I29" s="99" t="e">
        <f>Atlantic_Scenario_Calculations!N35</f>
        <v>#DIV/0!</v>
      </c>
      <c r="J29" s="99" t="e">
        <f>Atlantic_Scenario_Calculations!S35</f>
        <v>#DIV/0!</v>
      </c>
      <c r="K29" s="99" t="e">
        <f>Atlantic_Scenario_Calculations!T35</f>
        <v>#DIV/0!</v>
      </c>
      <c r="L29" s="99" t="e">
        <f>Atlantic_Scenario_Calculations!U35</f>
        <v>#DIV/0!</v>
      </c>
      <c r="M29" s="99" t="e">
        <f>Atlantic_Scenario_Calculations!V35</f>
        <v>#DIV/0!</v>
      </c>
    </row>
    <row r="30" spans="2:13" ht="14.25" x14ac:dyDescent="0.2">
      <c r="B30" s="98" t="s">
        <v>28</v>
      </c>
      <c r="C30" s="98" t="s">
        <v>16</v>
      </c>
      <c r="D30" s="98">
        <v>4</v>
      </c>
      <c r="E30" s="98" t="str">
        <f t="shared" si="0"/>
        <v>Tolyfluanid</v>
      </c>
      <c r="F30" s="99" t="e">
        <f>Atlantic_Scenario_Calculations!K36</f>
        <v>#DIV/0!</v>
      </c>
      <c r="G30" s="99" t="e">
        <f>Atlantic_Scenario_Calculations!L36</f>
        <v>#DIV/0!</v>
      </c>
      <c r="H30" s="99" t="e">
        <f>Atlantic_Scenario_Calculations!M36</f>
        <v>#DIV/0!</v>
      </c>
      <c r="I30" s="99" t="e">
        <f>Atlantic_Scenario_Calculations!N36</f>
        <v>#DIV/0!</v>
      </c>
      <c r="J30" s="99" t="e">
        <f>Atlantic_Scenario_Calculations!S36</f>
        <v>#DIV/0!</v>
      </c>
      <c r="K30" s="99" t="e">
        <f>Atlantic_Scenario_Calculations!T36</f>
        <v>#DIV/0!</v>
      </c>
      <c r="L30" s="99" t="e">
        <f>Atlantic_Scenario_Calculations!U36</f>
        <v>#DIV/0!</v>
      </c>
      <c r="M30" s="99" t="e">
        <f>Atlantic_Scenario_Calculations!V36</f>
        <v>#DIV/0!</v>
      </c>
    </row>
    <row r="31" spans="2:13" ht="14.25" x14ac:dyDescent="0.2">
      <c r="B31" s="98" t="s">
        <v>29</v>
      </c>
      <c r="C31" s="98" t="s">
        <v>16</v>
      </c>
      <c r="D31" s="98">
        <v>5</v>
      </c>
      <c r="E31" s="98" t="str">
        <f t="shared" si="0"/>
        <v>Tolyfluanid</v>
      </c>
      <c r="F31" s="99" t="e">
        <f>Atlantic_Scenario_Calculations!K37</f>
        <v>#DIV/0!</v>
      </c>
      <c r="G31" s="99" t="e">
        <f>Atlantic_Scenario_Calculations!L37</f>
        <v>#DIV/0!</v>
      </c>
      <c r="H31" s="99" t="e">
        <f>Atlantic_Scenario_Calculations!M37</f>
        <v>#DIV/0!</v>
      </c>
      <c r="I31" s="99" t="e">
        <f>Atlantic_Scenario_Calculations!N37</f>
        <v>#DIV/0!</v>
      </c>
      <c r="J31" s="99" t="e">
        <f>Atlantic_Scenario_Calculations!S37</f>
        <v>#DIV/0!</v>
      </c>
      <c r="K31" s="99" t="e">
        <f>Atlantic_Scenario_Calculations!T37</f>
        <v>#DIV/0!</v>
      </c>
      <c r="L31" s="99" t="e">
        <f>Atlantic_Scenario_Calculations!U37</f>
        <v>#DIV/0!</v>
      </c>
      <c r="M31" s="99" t="e">
        <f>Atlantic_Scenario_Calculations!V37</f>
        <v>#DIV/0!</v>
      </c>
    </row>
    <row r="32" spans="2:13" ht="14.25" x14ac:dyDescent="0.2">
      <c r="B32" s="98" t="s">
        <v>30</v>
      </c>
      <c r="C32" s="98" t="s">
        <v>15</v>
      </c>
      <c r="D32" s="98">
        <v>10</v>
      </c>
      <c r="E32" s="98" t="str">
        <f t="shared" si="0"/>
        <v>Tolyfluanid</v>
      </c>
      <c r="F32" s="99" t="e">
        <f>Atlantic_Scenario_Calculations!K38</f>
        <v>#DIV/0!</v>
      </c>
      <c r="G32" s="99" t="e">
        <f>Atlantic_Scenario_Calculations!L38</f>
        <v>#DIV/0!</v>
      </c>
      <c r="H32" s="99" t="e">
        <f>Atlantic_Scenario_Calculations!M38</f>
        <v>#DIV/0!</v>
      </c>
      <c r="I32" s="99" t="e">
        <f>Atlantic_Scenario_Calculations!N38</f>
        <v>#DIV/0!</v>
      </c>
      <c r="J32" s="99" t="e">
        <f>Atlantic_Scenario_Calculations!S38</f>
        <v>#DIV/0!</v>
      </c>
      <c r="K32" s="99" t="e">
        <f>Atlantic_Scenario_Calculations!T38</f>
        <v>#DIV/0!</v>
      </c>
      <c r="L32" s="99" t="e">
        <f>Atlantic_Scenario_Calculations!U38</f>
        <v>#DIV/0!</v>
      </c>
      <c r="M32" s="99" t="e">
        <f>Atlantic_Scenario_Calculations!V38</f>
        <v>#DIV/0!</v>
      </c>
    </row>
    <row r="33" spans="2:13" ht="14.25" x14ac:dyDescent="0.2">
      <c r="B33" s="98" t="s">
        <v>32</v>
      </c>
      <c r="C33" s="98" t="s">
        <v>17</v>
      </c>
      <c r="D33" s="98">
        <v>1</v>
      </c>
      <c r="E33" s="98" t="str">
        <f t="shared" si="0"/>
        <v>Tolyfluanid</v>
      </c>
      <c r="F33" s="99" t="e">
        <f>Atlantic_Scenario_Calculations!K39</f>
        <v>#DIV/0!</v>
      </c>
      <c r="G33" s="99" t="e">
        <f>Atlantic_Scenario_Calculations!L39</f>
        <v>#DIV/0!</v>
      </c>
      <c r="H33" s="99" t="e">
        <f>Atlantic_Scenario_Calculations!M39</f>
        <v>#DIV/0!</v>
      </c>
      <c r="I33" s="99" t="e">
        <f>Atlantic_Scenario_Calculations!N39</f>
        <v>#DIV/0!</v>
      </c>
      <c r="J33" s="99" t="e">
        <f>Atlantic_Scenario_Calculations!S39</f>
        <v>#DIV/0!</v>
      </c>
      <c r="K33" s="99" t="e">
        <f>Atlantic_Scenario_Calculations!T39</f>
        <v>#DIV/0!</v>
      </c>
      <c r="L33" s="99" t="e">
        <f>Atlantic_Scenario_Calculations!U39</f>
        <v>#DIV/0!</v>
      </c>
      <c r="M33" s="99" t="e">
        <f>Atlantic_Scenario_Calculations!V39</f>
        <v>#DIV/0!</v>
      </c>
    </row>
    <row r="34" spans="2:13" ht="14.25" x14ac:dyDescent="0.2">
      <c r="B34" s="98" t="s">
        <v>31</v>
      </c>
      <c r="C34" s="98" t="s">
        <v>17</v>
      </c>
      <c r="D34" s="98">
        <v>2</v>
      </c>
      <c r="E34" s="98" t="str">
        <f t="shared" si="0"/>
        <v>Tolyfluanid</v>
      </c>
      <c r="F34" s="99" t="e">
        <f>Atlantic_Scenario_Calculations!K40</f>
        <v>#DIV/0!</v>
      </c>
      <c r="G34" s="99" t="e">
        <f>Atlantic_Scenario_Calculations!L40</f>
        <v>#DIV/0!</v>
      </c>
      <c r="H34" s="99" t="e">
        <f>Atlantic_Scenario_Calculations!M40</f>
        <v>#DIV/0!</v>
      </c>
      <c r="I34" s="99" t="e">
        <f>Atlantic_Scenario_Calculations!N40</f>
        <v>#DIV/0!</v>
      </c>
      <c r="J34" s="99" t="e">
        <f>Atlantic_Scenario_Calculations!S40</f>
        <v>#DIV/0!</v>
      </c>
      <c r="K34" s="99" t="e">
        <f>Atlantic_Scenario_Calculations!T40</f>
        <v>#DIV/0!</v>
      </c>
      <c r="L34" s="99" t="e">
        <f>Atlantic_Scenario_Calculations!U40</f>
        <v>#DIV/0!</v>
      </c>
      <c r="M34" s="99" t="e">
        <f>Atlantic_Scenario_Calculations!V40</f>
        <v>#DIV/0!</v>
      </c>
    </row>
    <row r="35" spans="2:13" ht="14.25" x14ac:dyDescent="0.2">
      <c r="B35" s="98" t="s">
        <v>33</v>
      </c>
      <c r="C35" s="98" t="s">
        <v>17</v>
      </c>
      <c r="D35" s="98">
        <v>3</v>
      </c>
      <c r="E35" s="98" t="str">
        <f t="shared" si="0"/>
        <v>Tolyfluanid</v>
      </c>
      <c r="F35" s="99" t="e">
        <f>Atlantic_Scenario_Calculations!K41</f>
        <v>#DIV/0!</v>
      </c>
      <c r="G35" s="99" t="e">
        <f>Atlantic_Scenario_Calculations!L41</f>
        <v>#DIV/0!</v>
      </c>
      <c r="H35" s="99" t="e">
        <f>Atlantic_Scenario_Calculations!M41</f>
        <v>#DIV/0!</v>
      </c>
      <c r="I35" s="99" t="e">
        <f>Atlantic_Scenario_Calculations!N41</f>
        <v>#DIV/0!</v>
      </c>
      <c r="J35" s="99" t="e">
        <f>Atlantic_Scenario_Calculations!S41</f>
        <v>#DIV/0!</v>
      </c>
      <c r="K35" s="99" t="e">
        <f>Atlantic_Scenario_Calculations!T41</f>
        <v>#DIV/0!</v>
      </c>
      <c r="L35" s="99" t="e">
        <f>Atlantic_Scenario_Calculations!U41</f>
        <v>#DIV/0!</v>
      </c>
      <c r="M35" s="99" t="e">
        <f>Atlantic_Scenario_Calculations!V41</f>
        <v>#DIV/0!</v>
      </c>
    </row>
    <row r="36" spans="2:13" ht="14.25" x14ac:dyDescent="0.2">
      <c r="B36" s="98" t="s">
        <v>34</v>
      </c>
      <c r="C36" s="98" t="s">
        <v>17</v>
      </c>
      <c r="D36" s="98">
        <v>4</v>
      </c>
      <c r="E36" s="98" t="str">
        <f t="shared" si="0"/>
        <v>Tolyfluanid</v>
      </c>
      <c r="F36" s="99" t="e">
        <f>Atlantic_Scenario_Calculations!K42</f>
        <v>#DIV/0!</v>
      </c>
      <c r="G36" s="99" t="e">
        <f>Atlantic_Scenario_Calculations!L42</f>
        <v>#DIV/0!</v>
      </c>
      <c r="H36" s="99" t="e">
        <f>Atlantic_Scenario_Calculations!M42</f>
        <v>#DIV/0!</v>
      </c>
      <c r="I36" s="99" t="e">
        <f>Atlantic_Scenario_Calculations!N42</f>
        <v>#DIV/0!</v>
      </c>
      <c r="J36" s="99" t="e">
        <f>Atlantic_Scenario_Calculations!S42</f>
        <v>#DIV/0!</v>
      </c>
      <c r="K36" s="99" t="e">
        <f>Atlantic_Scenario_Calculations!T42</f>
        <v>#DIV/0!</v>
      </c>
      <c r="L36" s="99" t="e">
        <f>Atlantic_Scenario_Calculations!U42</f>
        <v>#DIV/0!</v>
      </c>
      <c r="M36" s="99" t="e">
        <f>Atlantic_Scenario_Calculations!V42</f>
        <v>#DIV/0!</v>
      </c>
    </row>
    <row r="37" spans="2:13" ht="14.25" x14ac:dyDescent="0.2">
      <c r="B37" s="98" t="s">
        <v>35</v>
      </c>
      <c r="C37" s="98" t="s">
        <v>17</v>
      </c>
      <c r="D37" s="98">
        <v>5</v>
      </c>
      <c r="E37" s="98" t="str">
        <f t="shared" si="0"/>
        <v>Tolyfluanid</v>
      </c>
      <c r="F37" s="99" t="e">
        <f>Atlantic_Scenario_Calculations!K43</f>
        <v>#DIV/0!</v>
      </c>
      <c r="G37" s="99" t="e">
        <f>Atlantic_Scenario_Calculations!L43</f>
        <v>#DIV/0!</v>
      </c>
      <c r="H37" s="99" t="e">
        <f>Atlantic_Scenario_Calculations!M43</f>
        <v>#DIV/0!</v>
      </c>
      <c r="I37" s="99" t="e">
        <f>Atlantic_Scenario_Calculations!N43</f>
        <v>#DIV/0!</v>
      </c>
      <c r="J37" s="99" t="e">
        <f>Atlantic_Scenario_Calculations!S43</f>
        <v>#DIV/0!</v>
      </c>
      <c r="K37" s="99" t="e">
        <f>Atlantic_Scenario_Calculations!T43</f>
        <v>#DIV/0!</v>
      </c>
      <c r="L37" s="99" t="e">
        <f>Atlantic_Scenario_Calculations!U43</f>
        <v>#DIV/0!</v>
      </c>
      <c r="M37" s="99" t="e">
        <f>Atlantic_Scenario_Calculations!V43</f>
        <v>#DIV/0!</v>
      </c>
    </row>
    <row r="38" spans="2:13" ht="14.25" x14ac:dyDescent="0.2">
      <c r="B38" s="98" t="s">
        <v>36</v>
      </c>
      <c r="C38" s="98" t="s">
        <v>17</v>
      </c>
      <c r="D38" s="98">
        <v>6</v>
      </c>
      <c r="E38" s="98" t="str">
        <f t="shared" si="0"/>
        <v>Tolyfluanid</v>
      </c>
      <c r="F38" s="99" t="e">
        <f>Atlantic_Scenario_Calculations!K44</f>
        <v>#DIV/0!</v>
      </c>
      <c r="G38" s="99" t="e">
        <f>Atlantic_Scenario_Calculations!L44</f>
        <v>#DIV/0!</v>
      </c>
      <c r="H38" s="99" t="e">
        <f>Atlantic_Scenario_Calculations!M44</f>
        <v>#DIV/0!</v>
      </c>
      <c r="I38" s="99" t="e">
        <f>Atlantic_Scenario_Calculations!N44</f>
        <v>#DIV/0!</v>
      </c>
      <c r="J38" s="99" t="e">
        <f>Atlantic_Scenario_Calculations!S44</f>
        <v>#DIV/0!</v>
      </c>
      <c r="K38" s="99" t="e">
        <f>Atlantic_Scenario_Calculations!T44</f>
        <v>#DIV/0!</v>
      </c>
      <c r="L38" s="99" t="e">
        <f>Atlantic_Scenario_Calculations!U44</f>
        <v>#DIV/0!</v>
      </c>
      <c r="M38" s="99" t="e">
        <f>Atlantic_Scenario_Calculations!V44</f>
        <v>#DIV/0!</v>
      </c>
    </row>
    <row r="39" spans="2:13" ht="14.25" x14ac:dyDescent="0.2">
      <c r="B39" s="98" t="s">
        <v>37</v>
      </c>
      <c r="C39" s="98" t="s">
        <v>17</v>
      </c>
      <c r="D39" s="98">
        <v>7</v>
      </c>
      <c r="E39" s="98" t="str">
        <f t="shared" si="0"/>
        <v>Tolyfluanid</v>
      </c>
      <c r="F39" s="99" t="e">
        <f>Atlantic_Scenario_Calculations!K45</f>
        <v>#DIV/0!</v>
      </c>
      <c r="G39" s="99" t="e">
        <f>Atlantic_Scenario_Calculations!L45</f>
        <v>#DIV/0!</v>
      </c>
      <c r="H39" s="99" t="e">
        <f>Atlantic_Scenario_Calculations!M45</f>
        <v>#DIV/0!</v>
      </c>
      <c r="I39" s="99" t="e">
        <f>Atlantic_Scenario_Calculations!N45</f>
        <v>#DIV/0!</v>
      </c>
      <c r="J39" s="99" t="e">
        <f>Atlantic_Scenario_Calculations!S45</f>
        <v>#DIV/0!</v>
      </c>
      <c r="K39" s="99" t="e">
        <f>Atlantic_Scenario_Calculations!T45</f>
        <v>#DIV/0!</v>
      </c>
      <c r="L39" s="99" t="e">
        <f>Atlantic_Scenario_Calculations!U45</f>
        <v>#DIV/0!</v>
      </c>
      <c r="M39" s="99" t="e">
        <f>Atlantic_Scenario_Calculations!V45</f>
        <v>#DIV/0!</v>
      </c>
    </row>
    <row r="40" spans="2:13" ht="14.25" x14ac:dyDescent="0.2">
      <c r="B40" s="98" t="s">
        <v>38</v>
      </c>
      <c r="C40" s="98" t="s">
        <v>17</v>
      </c>
      <c r="D40" s="98">
        <v>8</v>
      </c>
      <c r="E40" s="98" t="str">
        <f t="shared" si="0"/>
        <v>Tolyfluanid</v>
      </c>
      <c r="F40" s="99" t="e">
        <f>Atlantic_Scenario_Calculations!K46</f>
        <v>#DIV/0!</v>
      </c>
      <c r="G40" s="99" t="e">
        <f>Atlantic_Scenario_Calculations!L46</f>
        <v>#DIV/0!</v>
      </c>
      <c r="H40" s="99" t="e">
        <f>Atlantic_Scenario_Calculations!M46</f>
        <v>#DIV/0!</v>
      </c>
      <c r="I40" s="99" t="e">
        <f>Atlantic_Scenario_Calculations!N46</f>
        <v>#DIV/0!</v>
      </c>
      <c r="J40" s="99" t="e">
        <f>Atlantic_Scenario_Calculations!S46</f>
        <v>#DIV/0!</v>
      </c>
      <c r="K40" s="99" t="e">
        <f>Atlantic_Scenario_Calculations!T46</f>
        <v>#DIV/0!</v>
      </c>
      <c r="L40" s="99" t="e">
        <f>Atlantic_Scenario_Calculations!U46</f>
        <v>#DIV/0!</v>
      </c>
      <c r="M40" s="99" t="e">
        <f>Atlantic_Scenario_Calculations!V46</f>
        <v>#DIV/0!</v>
      </c>
    </row>
    <row r="41" spans="2:13" ht="14.25" x14ac:dyDescent="0.2">
      <c r="B41" s="98" t="s">
        <v>39</v>
      </c>
      <c r="C41" s="98" t="s">
        <v>18</v>
      </c>
      <c r="D41" s="98">
        <v>5</v>
      </c>
      <c r="E41" s="98" t="str">
        <f t="shared" si="0"/>
        <v>Tolyfluanid</v>
      </c>
      <c r="F41" s="99" t="e">
        <f>Atlantic_Scenario_Calculations!K47</f>
        <v>#DIV/0!</v>
      </c>
      <c r="G41" s="99" t="e">
        <f>Atlantic_Scenario_Calculations!L47</f>
        <v>#DIV/0!</v>
      </c>
      <c r="H41" s="99" t="e">
        <f>Atlantic_Scenario_Calculations!M47</f>
        <v>#DIV/0!</v>
      </c>
      <c r="I41" s="99" t="e">
        <f>Atlantic_Scenario_Calculations!N47</f>
        <v>#DIV/0!</v>
      </c>
      <c r="J41" s="99" t="e">
        <f>Atlantic_Scenario_Calculations!S47</f>
        <v>#DIV/0!</v>
      </c>
      <c r="K41" s="99" t="e">
        <f>Atlantic_Scenario_Calculations!T47</f>
        <v>#DIV/0!</v>
      </c>
      <c r="L41" s="99" t="e">
        <f>Atlantic_Scenario_Calculations!U47</f>
        <v>#DIV/0!</v>
      </c>
      <c r="M41" s="99" t="e">
        <f>Atlantic_Scenario_Calculations!V47</f>
        <v>#DIV/0!</v>
      </c>
    </row>
    <row r="42" spans="2:13" ht="14.25" x14ac:dyDescent="0.2">
      <c r="B42" s="98" t="s">
        <v>40</v>
      </c>
      <c r="C42" s="98" t="s">
        <v>18</v>
      </c>
      <c r="D42" s="98">
        <v>8</v>
      </c>
      <c r="E42" s="98" t="str">
        <f t="shared" si="0"/>
        <v>Tolyfluanid</v>
      </c>
      <c r="F42" s="99" t="e">
        <f>Atlantic_Scenario_Calculations!K48</f>
        <v>#DIV/0!</v>
      </c>
      <c r="G42" s="99" t="e">
        <f>Atlantic_Scenario_Calculations!L48</f>
        <v>#DIV/0!</v>
      </c>
      <c r="H42" s="99" t="e">
        <f>Atlantic_Scenario_Calculations!M48</f>
        <v>#DIV/0!</v>
      </c>
      <c r="I42" s="99" t="e">
        <f>Atlantic_Scenario_Calculations!N48</f>
        <v>#DIV/0!</v>
      </c>
      <c r="J42" s="99" t="e">
        <f>Atlantic_Scenario_Calculations!S48</f>
        <v>#DIV/0!</v>
      </c>
      <c r="K42" s="99" t="e">
        <f>Atlantic_Scenario_Calculations!T48</f>
        <v>#DIV/0!</v>
      </c>
      <c r="L42" s="99" t="e">
        <f>Atlantic_Scenario_Calculations!U48</f>
        <v>#DIV/0!</v>
      </c>
      <c r="M42" s="99" t="e">
        <f>Atlantic_Scenario_Calculations!V48</f>
        <v>#DIV/0!</v>
      </c>
    </row>
    <row r="43" spans="2:13" ht="14.25" x14ac:dyDescent="0.2">
      <c r="B43" s="98" t="s">
        <v>41</v>
      </c>
      <c r="C43" s="98" t="s">
        <v>15</v>
      </c>
      <c r="D43" s="98">
        <v>4</v>
      </c>
      <c r="E43" s="98" t="str">
        <f t="shared" si="0"/>
        <v>Tolyfluanid</v>
      </c>
      <c r="F43" s="99" t="e">
        <f>Atlantic_Scenario_Calculations!K49</f>
        <v>#DIV/0!</v>
      </c>
      <c r="G43" s="99" t="e">
        <f>Atlantic_Scenario_Calculations!L49</f>
        <v>#DIV/0!</v>
      </c>
      <c r="H43" s="99" t="e">
        <f>Atlantic_Scenario_Calculations!M49</f>
        <v>#DIV/0!</v>
      </c>
      <c r="I43" s="99" t="e">
        <f>Atlantic_Scenario_Calculations!N49</f>
        <v>#DIV/0!</v>
      </c>
      <c r="J43" s="99" t="e">
        <f>Atlantic_Scenario_Calculations!S49</f>
        <v>#DIV/0!</v>
      </c>
      <c r="K43" s="99" t="e">
        <f>Atlantic_Scenario_Calculations!T49</f>
        <v>#DIV/0!</v>
      </c>
      <c r="L43" s="99" t="e">
        <f>Atlantic_Scenario_Calculations!U49</f>
        <v>#DIV/0!</v>
      </c>
      <c r="M43" s="99" t="e">
        <f>Atlantic_Scenario_Calculations!V49</f>
        <v>#DIV/0!</v>
      </c>
    </row>
    <row r="44" spans="2:13" ht="14.25" x14ac:dyDescent="0.2">
      <c r="B44" s="98" t="s">
        <v>42</v>
      </c>
      <c r="C44" s="98" t="s">
        <v>15</v>
      </c>
      <c r="D44" s="98">
        <v>5</v>
      </c>
      <c r="E44" s="98" t="str">
        <f t="shared" si="0"/>
        <v>Tolyfluanid</v>
      </c>
      <c r="F44" s="99" t="e">
        <f>Atlantic_Scenario_Calculations!K50</f>
        <v>#DIV/0!</v>
      </c>
      <c r="G44" s="99" t="e">
        <f>Atlantic_Scenario_Calculations!L50</f>
        <v>#DIV/0!</v>
      </c>
      <c r="H44" s="99" t="e">
        <f>Atlantic_Scenario_Calculations!M50</f>
        <v>#DIV/0!</v>
      </c>
      <c r="I44" s="99" t="e">
        <f>Atlantic_Scenario_Calculations!N50</f>
        <v>#DIV/0!</v>
      </c>
      <c r="J44" s="99" t="e">
        <f>Atlantic_Scenario_Calculations!S50</f>
        <v>#DIV/0!</v>
      </c>
      <c r="K44" s="99" t="e">
        <f>Atlantic_Scenario_Calculations!T50</f>
        <v>#DIV/0!</v>
      </c>
      <c r="L44" s="99" t="e">
        <f>Atlantic_Scenario_Calculations!U50</f>
        <v>#DIV/0!</v>
      </c>
      <c r="M44" s="99" t="e">
        <f>Atlantic_Scenario_Calculations!V50</f>
        <v>#DIV/0!</v>
      </c>
    </row>
    <row r="45" spans="2:13" ht="14.25" x14ac:dyDescent="0.2">
      <c r="B45" s="98" t="s">
        <v>43</v>
      </c>
      <c r="C45" s="98" t="s">
        <v>15</v>
      </c>
      <c r="D45" s="98">
        <v>6</v>
      </c>
      <c r="E45" s="98" t="str">
        <f t="shared" si="0"/>
        <v>Tolyfluanid</v>
      </c>
      <c r="F45" s="99" t="e">
        <f>Atlantic_Scenario_Calculations!K51</f>
        <v>#DIV/0!</v>
      </c>
      <c r="G45" s="99" t="e">
        <f>Atlantic_Scenario_Calculations!L51</f>
        <v>#DIV/0!</v>
      </c>
      <c r="H45" s="99" t="e">
        <f>Atlantic_Scenario_Calculations!M51</f>
        <v>#DIV/0!</v>
      </c>
      <c r="I45" s="99" t="e">
        <f>Atlantic_Scenario_Calculations!N51</f>
        <v>#DIV/0!</v>
      </c>
      <c r="J45" s="99" t="e">
        <f>Atlantic_Scenario_Calculations!S51</f>
        <v>#DIV/0!</v>
      </c>
      <c r="K45" s="99" t="e">
        <f>Atlantic_Scenario_Calculations!T51</f>
        <v>#DIV/0!</v>
      </c>
      <c r="L45" s="99" t="e">
        <f>Atlantic_Scenario_Calculations!U51</f>
        <v>#DIV/0!</v>
      </c>
      <c r="M45" s="99" t="e">
        <f>Atlantic_Scenario_Calculations!V51</f>
        <v>#DIV/0!</v>
      </c>
    </row>
    <row r="46" spans="2:13" ht="14.25" x14ac:dyDescent="0.2">
      <c r="B46" s="98" t="s">
        <v>44</v>
      </c>
      <c r="C46" s="98" t="s">
        <v>15</v>
      </c>
      <c r="D46" s="98">
        <v>7</v>
      </c>
      <c r="E46" s="98" t="str">
        <f t="shared" si="0"/>
        <v>Tolyfluanid</v>
      </c>
      <c r="F46" s="99" t="e">
        <f>Atlantic_Scenario_Calculations!K52</f>
        <v>#DIV/0!</v>
      </c>
      <c r="G46" s="99" t="e">
        <f>Atlantic_Scenario_Calculations!L52</f>
        <v>#DIV/0!</v>
      </c>
      <c r="H46" s="99" t="e">
        <f>Atlantic_Scenario_Calculations!M52</f>
        <v>#DIV/0!</v>
      </c>
      <c r="I46" s="99" t="e">
        <f>Atlantic_Scenario_Calculations!N52</f>
        <v>#DIV/0!</v>
      </c>
      <c r="J46" s="99" t="e">
        <f>Atlantic_Scenario_Calculations!S52</f>
        <v>#DIV/0!</v>
      </c>
      <c r="K46" s="99" t="e">
        <f>Atlantic_Scenario_Calculations!T52</f>
        <v>#DIV/0!</v>
      </c>
      <c r="L46" s="99" t="e">
        <f>Atlantic_Scenario_Calculations!U52</f>
        <v>#DIV/0!</v>
      </c>
      <c r="M46" s="99" t="e">
        <f>Atlantic_Scenario_Calculations!V52</f>
        <v>#DIV/0!</v>
      </c>
    </row>
    <row r="47" spans="2:13" ht="14.25" x14ac:dyDescent="0.2">
      <c r="B47" s="98" t="s">
        <v>45</v>
      </c>
      <c r="C47" s="98" t="s">
        <v>15</v>
      </c>
      <c r="D47" s="98">
        <v>8</v>
      </c>
      <c r="E47" s="98" t="str">
        <f t="shared" si="0"/>
        <v>Tolyfluanid</v>
      </c>
      <c r="F47" s="99" t="e">
        <f>Atlantic_Scenario_Calculations!K53</f>
        <v>#DIV/0!</v>
      </c>
      <c r="G47" s="99" t="e">
        <f>Atlantic_Scenario_Calculations!L53</f>
        <v>#DIV/0!</v>
      </c>
      <c r="H47" s="99" t="e">
        <f>Atlantic_Scenario_Calculations!M53</f>
        <v>#DIV/0!</v>
      </c>
      <c r="I47" s="99" t="e">
        <f>Atlantic_Scenario_Calculations!N53</f>
        <v>#DIV/0!</v>
      </c>
      <c r="J47" s="99" t="e">
        <f>Atlantic_Scenario_Calculations!S53</f>
        <v>#DIV/0!</v>
      </c>
      <c r="K47" s="99" t="e">
        <f>Atlantic_Scenario_Calculations!T53</f>
        <v>#DIV/0!</v>
      </c>
      <c r="L47" s="99" t="e">
        <f>Atlantic_Scenario_Calculations!U53</f>
        <v>#DIV/0!</v>
      </c>
      <c r="M47" s="99" t="e">
        <f>Atlantic_Scenario_Calculations!V53</f>
        <v>#DIV/0!</v>
      </c>
    </row>
    <row r="48" spans="2:13" ht="14.25" x14ac:dyDescent="0.2">
      <c r="B48" s="98" t="s">
        <v>46</v>
      </c>
      <c r="C48" s="98" t="s">
        <v>15</v>
      </c>
      <c r="D48" s="98">
        <v>9</v>
      </c>
      <c r="E48" s="98" t="str">
        <f t="shared" si="0"/>
        <v>Tolyfluanid</v>
      </c>
      <c r="F48" s="99" t="e">
        <f>Atlantic_Scenario_Calculations!K54</f>
        <v>#DIV/0!</v>
      </c>
      <c r="G48" s="99" t="e">
        <f>Atlantic_Scenario_Calculations!L54</f>
        <v>#DIV/0!</v>
      </c>
      <c r="H48" s="99" t="e">
        <f>Atlantic_Scenario_Calculations!M54</f>
        <v>#DIV/0!</v>
      </c>
      <c r="I48" s="99" t="e">
        <f>Atlantic_Scenario_Calculations!N54</f>
        <v>#DIV/0!</v>
      </c>
      <c r="J48" s="99" t="e">
        <f>Atlantic_Scenario_Calculations!S54</f>
        <v>#DIV/0!</v>
      </c>
      <c r="K48" s="99" t="e">
        <f>Atlantic_Scenario_Calculations!T54</f>
        <v>#DIV/0!</v>
      </c>
      <c r="L48" s="99" t="e">
        <f>Atlantic_Scenario_Calculations!U54</f>
        <v>#DIV/0!</v>
      </c>
      <c r="M48" s="99" t="e">
        <f>Atlantic_Scenario_Calculations!V54</f>
        <v>#DIV/0!</v>
      </c>
    </row>
    <row r="49" spans="2:13" ht="14.25" x14ac:dyDescent="0.2">
      <c r="B49" s="98" t="s">
        <v>47</v>
      </c>
      <c r="C49" s="98" t="s">
        <v>19</v>
      </c>
      <c r="D49" s="98">
        <v>10</v>
      </c>
      <c r="E49" s="98" t="str">
        <f t="shared" si="0"/>
        <v>Tolyfluanid</v>
      </c>
      <c r="F49" s="99" t="e">
        <f>Atlantic_Scenario_Calculations!K55</f>
        <v>#DIV/0!</v>
      </c>
      <c r="G49" s="99" t="e">
        <f>Atlantic_Scenario_Calculations!L55</f>
        <v>#DIV/0!</v>
      </c>
      <c r="H49" s="99" t="e">
        <f>Atlantic_Scenario_Calculations!M55</f>
        <v>#DIV/0!</v>
      </c>
      <c r="I49" s="99" t="e">
        <f>Atlantic_Scenario_Calculations!N55</f>
        <v>#DIV/0!</v>
      </c>
      <c r="J49" s="99" t="e">
        <f>Atlantic_Scenario_Calculations!S55</f>
        <v>#DIV/0!</v>
      </c>
      <c r="K49" s="99" t="e">
        <f>Atlantic_Scenario_Calculations!T55</f>
        <v>#DIV/0!</v>
      </c>
      <c r="L49" s="99" t="e">
        <f>Atlantic_Scenario_Calculations!U55</f>
        <v>#DIV/0!</v>
      </c>
      <c r="M49" s="99" t="e">
        <f>Atlantic_Scenario_Calculations!V55</f>
        <v>#DIV/0!</v>
      </c>
    </row>
    <row r="50" spans="2:13" ht="14.25" x14ac:dyDescent="0.2">
      <c r="B50" s="98" t="s">
        <v>48</v>
      </c>
      <c r="C50" s="98" t="s">
        <v>19</v>
      </c>
      <c r="D50" s="98">
        <v>4</v>
      </c>
      <c r="E50" s="98" t="str">
        <f t="shared" si="0"/>
        <v>Tolyfluanid</v>
      </c>
      <c r="F50" s="99" t="e">
        <f>Atlantic_Scenario_Calculations!K56</f>
        <v>#DIV/0!</v>
      </c>
      <c r="G50" s="99" t="e">
        <f>Atlantic_Scenario_Calculations!L56</f>
        <v>#DIV/0!</v>
      </c>
      <c r="H50" s="99" t="e">
        <f>Atlantic_Scenario_Calculations!M56</f>
        <v>#DIV/0!</v>
      </c>
      <c r="I50" s="99" t="e">
        <f>Atlantic_Scenario_Calculations!N56</f>
        <v>#DIV/0!</v>
      </c>
      <c r="J50" s="99" t="e">
        <f>Atlantic_Scenario_Calculations!S56</f>
        <v>#DIV/0!</v>
      </c>
      <c r="K50" s="99" t="e">
        <f>Atlantic_Scenario_Calculations!T56</f>
        <v>#DIV/0!</v>
      </c>
      <c r="L50" s="99" t="e">
        <f>Atlantic_Scenario_Calculations!U56</f>
        <v>#DIV/0!</v>
      </c>
      <c r="M50" s="99" t="e">
        <f>Atlantic_Scenario_Calculations!V56</f>
        <v>#DIV/0!</v>
      </c>
    </row>
    <row r="51" spans="2:13" ht="14.25" x14ac:dyDescent="0.2">
      <c r="B51" s="98" t="s">
        <v>49</v>
      </c>
      <c r="C51" s="98" t="s">
        <v>19</v>
      </c>
      <c r="D51" s="98">
        <v>5</v>
      </c>
      <c r="E51" s="98" t="str">
        <f t="shared" si="0"/>
        <v>Tolyfluanid</v>
      </c>
      <c r="F51" s="99" t="e">
        <f>Atlantic_Scenario_Calculations!K57</f>
        <v>#DIV/0!</v>
      </c>
      <c r="G51" s="99" t="e">
        <f>Atlantic_Scenario_Calculations!L57</f>
        <v>#DIV/0!</v>
      </c>
      <c r="H51" s="99" t="e">
        <f>Atlantic_Scenario_Calculations!M57</f>
        <v>#DIV/0!</v>
      </c>
      <c r="I51" s="99" t="e">
        <f>Atlantic_Scenario_Calculations!N57</f>
        <v>#DIV/0!</v>
      </c>
      <c r="J51" s="99" t="e">
        <f>Atlantic_Scenario_Calculations!S57</f>
        <v>#DIV/0!</v>
      </c>
      <c r="K51" s="99" t="e">
        <f>Atlantic_Scenario_Calculations!T57</f>
        <v>#DIV/0!</v>
      </c>
      <c r="L51" s="99" t="e">
        <f>Atlantic_Scenario_Calculations!U57</f>
        <v>#DIV/0!</v>
      </c>
      <c r="M51" s="99" t="e">
        <f>Atlantic_Scenario_Calculations!V57</f>
        <v>#DIV/0!</v>
      </c>
    </row>
    <row r="52" spans="2:13" ht="14.25" x14ac:dyDescent="0.2">
      <c r="B52" s="98" t="s">
        <v>50</v>
      </c>
      <c r="C52" s="98" t="s">
        <v>19</v>
      </c>
      <c r="D52" s="98">
        <v>8</v>
      </c>
      <c r="E52" s="98" t="str">
        <f t="shared" si="0"/>
        <v>Tolyfluanid</v>
      </c>
      <c r="F52" s="99" t="e">
        <f>Atlantic_Scenario_Calculations!K58</f>
        <v>#DIV/0!</v>
      </c>
      <c r="G52" s="99" t="e">
        <f>Atlantic_Scenario_Calculations!L58</f>
        <v>#DIV/0!</v>
      </c>
      <c r="H52" s="99" t="e">
        <f>Atlantic_Scenario_Calculations!M58</f>
        <v>#DIV/0!</v>
      </c>
      <c r="I52" s="99" t="e">
        <f>Atlantic_Scenario_Calculations!N58</f>
        <v>#DIV/0!</v>
      </c>
      <c r="J52" s="99" t="e">
        <f>Atlantic_Scenario_Calculations!S58</f>
        <v>#DIV/0!</v>
      </c>
      <c r="K52" s="99" t="e">
        <f>Atlantic_Scenario_Calculations!T58</f>
        <v>#DIV/0!</v>
      </c>
      <c r="L52" s="99" t="e">
        <f>Atlantic_Scenario_Calculations!U58</f>
        <v>#DIV/0!</v>
      </c>
      <c r="M52" s="99" t="e">
        <f>Atlantic_Scenario_Calculations!V58</f>
        <v>#DIV/0!</v>
      </c>
    </row>
    <row r="53" spans="2:13" ht="14.25" x14ac:dyDescent="0.2">
      <c r="B53" s="98" t="s">
        <v>51</v>
      </c>
      <c r="C53" s="98" t="s">
        <v>18</v>
      </c>
      <c r="D53" s="98">
        <v>4</v>
      </c>
      <c r="E53" s="98" t="str">
        <f t="shared" si="0"/>
        <v>Tolyfluanid</v>
      </c>
      <c r="F53" s="99" t="e">
        <f>Atlantic_Scenario_Calculations!K59</f>
        <v>#DIV/0!</v>
      </c>
      <c r="G53" s="99" t="e">
        <f>Atlantic_Scenario_Calculations!L59</f>
        <v>#DIV/0!</v>
      </c>
      <c r="H53" s="99" t="e">
        <f>Atlantic_Scenario_Calculations!M59</f>
        <v>#DIV/0!</v>
      </c>
      <c r="I53" s="99" t="e">
        <f>Atlantic_Scenario_Calculations!N59</f>
        <v>#DIV/0!</v>
      </c>
      <c r="J53" s="99" t="e">
        <f>Atlantic_Scenario_Calculations!S59</f>
        <v>#DIV/0!</v>
      </c>
      <c r="K53" s="99" t="e">
        <f>Atlantic_Scenario_Calculations!T59</f>
        <v>#DIV/0!</v>
      </c>
      <c r="L53" s="99" t="e">
        <f>Atlantic_Scenario_Calculations!U59</f>
        <v>#DIV/0!</v>
      </c>
      <c r="M53" s="99" t="e">
        <f>Atlantic_Scenario_Calculations!V59</f>
        <v>#DIV/0!</v>
      </c>
    </row>
    <row r="54" spans="2:13" ht="14.25" x14ac:dyDescent="0.2">
      <c r="B54" s="98" t="s">
        <v>52</v>
      </c>
      <c r="C54" s="98" t="s">
        <v>19</v>
      </c>
      <c r="D54" s="98">
        <v>3</v>
      </c>
      <c r="E54" s="98" t="str">
        <f t="shared" si="0"/>
        <v>Tolyfluanid</v>
      </c>
      <c r="F54" s="99" t="e">
        <f>Atlantic_Scenario_Calculations!K60</f>
        <v>#DIV/0!</v>
      </c>
      <c r="G54" s="99" t="e">
        <f>Atlantic_Scenario_Calculations!L60</f>
        <v>#DIV/0!</v>
      </c>
      <c r="H54" s="99" t="e">
        <f>Atlantic_Scenario_Calculations!M60</f>
        <v>#DIV/0!</v>
      </c>
      <c r="I54" s="99" t="e">
        <f>Atlantic_Scenario_Calculations!N60</f>
        <v>#DIV/0!</v>
      </c>
      <c r="J54" s="99" t="e">
        <f>Atlantic_Scenario_Calculations!S60</f>
        <v>#DIV/0!</v>
      </c>
      <c r="K54" s="99" t="e">
        <f>Atlantic_Scenario_Calculations!T60</f>
        <v>#DIV/0!</v>
      </c>
      <c r="L54" s="99" t="e">
        <f>Atlantic_Scenario_Calculations!U60</f>
        <v>#DIV/0!</v>
      </c>
      <c r="M54" s="99" t="e">
        <f>Atlantic_Scenario_Calculations!V60</f>
        <v>#DIV/0!</v>
      </c>
    </row>
    <row r="55" spans="2:13" ht="14.25" x14ac:dyDescent="0.2">
      <c r="B55" s="98" t="s">
        <v>53</v>
      </c>
      <c r="C55" s="98" t="s">
        <v>19</v>
      </c>
      <c r="D55" s="98">
        <v>6</v>
      </c>
      <c r="E55" s="98" t="str">
        <f t="shared" si="0"/>
        <v>Tolyfluanid</v>
      </c>
      <c r="F55" s="99" t="e">
        <f>Atlantic_Scenario_Calculations!K61</f>
        <v>#DIV/0!</v>
      </c>
      <c r="G55" s="99" t="e">
        <f>Atlantic_Scenario_Calculations!L61</f>
        <v>#DIV/0!</v>
      </c>
      <c r="H55" s="99" t="e">
        <f>Atlantic_Scenario_Calculations!M61</f>
        <v>#DIV/0!</v>
      </c>
      <c r="I55" s="99" t="e">
        <f>Atlantic_Scenario_Calculations!N61</f>
        <v>#DIV/0!</v>
      </c>
      <c r="J55" s="99" t="e">
        <f>Atlantic_Scenario_Calculations!S61</f>
        <v>#DIV/0!</v>
      </c>
      <c r="K55" s="99" t="e">
        <f>Atlantic_Scenario_Calculations!T61</f>
        <v>#DIV/0!</v>
      </c>
      <c r="L55" s="99" t="e">
        <f>Atlantic_Scenario_Calculations!U61</f>
        <v>#DIV/0!</v>
      </c>
      <c r="M55" s="99" t="e">
        <f>Atlantic_Scenario_Calculations!V61</f>
        <v>#DIV/0!</v>
      </c>
    </row>
    <row r="56" spans="2:13" ht="14.25" x14ac:dyDescent="0.2">
      <c r="B56" s="98" t="s">
        <v>54</v>
      </c>
      <c r="C56" s="98" t="s">
        <v>19</v>
      </c>
      <c r="D56" s="98">
        <v>1</v>
      </c>
      <c r="E56" s="98" t="str">
        <f t="shared" si="0"/>
        <v>Tolyfluanid</v>
      </c>
      <c r="F56" s="99" t="e">
        <f>Atlantic_Scenario_Calculations!K62</f>
        <v>#DIV/0!</v>
      </c>
      <c r="G56" s="99" t="e">
        <f>Atlantic_Scenario_Calculations!L62</f>
        <v>#DIV/0!</v>
      </c>
      <c r="H56" s="99" t="e">
        <f>Atlantic_Scenario_Calculations!M62</f>
        <v>#DIV/0!</v>
      </c>
      <c r="I56" s="99" t="e">
        <f>Atlantic_Scenario_Calculations!N62</f>
        <v>#DIV/0!</v>
      </c>
      <c r="J56" s="99" t="e">
        <f>Atlantic_Scenario_Calculations!S62</f>
        <v>#DIV/0!</v>
      </c>
      <c r="K56" s="99" t="e">
        <f>Atlantic_Scenario_Calculations!T62</f>
        <v>#DIV/0!</v>
      </c>
      <c r="L56" s="99" t="e">
        <f>Atlantic_Scenario_Calculations!U62</f>
        <v>#DIV/0!</v>
      </c>
      <c r="M56" s="99" t="e">
        <f>Atlantic_Scenario_Calculations!V62</f>
        <v>#DIV/0!</v>
      </c>
    </row>
    <row r="57" spans="2:13" ht="14.25" x14ac:dyDescent="0.2">
      <c r="B57" s="98" t="s">
        <v>55</v>
      </c>
      <c r="C57" s="98" t="s">
        <v>19</v>
      </c>
      <c r="D57" s="98">
        <v>9</v>
      </c>
      <c r="E57" s="98" t="str">
        <f t="shared" si="0"/>
        <v>Tolyfluanid</v>
      </c>
      <c r="F57" s="99" t="e">
        <f>Atlantic_Scenario_Calculations!K63</f>
        <v>#DIV/0!</v>
      </c>
      <c r="G57" s="99" t="e">
        <f>Atlantic_Scenario_Calculations!L63</f>
        <v>#DIV/0!</v>
      </c>
      <c r="H57" s="99" t="e">
        <f>Atlantic_Scenario_Calculations!M63</f>
        <v>#DIV/0!</v>
      </c>
      <c r="I57" s="99" t="e">
        <f>Atlantic_Scenario_Calculations!N63</f>
        <v>#DIV/0!</v>
      </c>
      <c r="J57" s="99" t="e">
        <f>Atlantic_Scenario_Calculations!S63</f>
        <v>#DIV/0!</v>
      </c>
      <c r="K57" s="99" t="e">
        <f>Atlantic_Scenario_Calculations!T63</f>
        <v>#DIV/0!</v>
      </c>
      <c r="L57" s="99" t="e">
        <f>Atlantic_Scenario_Calculations!U63</f>
        <v>#DIV/0!</v>
      </c>
      <c r="M57" s="99" t="e">
        <f>Atlantic_Scenario_Calculations!V63</f>
        <v>#DIV/0!</v>
      </c>
    </row>
    <row r="58" spans="2:13" ht="14.25" x14ac:dyDescent="0.2">
      <c r="B58" s="98" t="s">
        <v>56</v>
      </c>
      <c r="C58" s="98" t="s">
        <v>20</v>
      </c>
      <c r="D58" s="98">
        <v>1</v>
      </c>
      <c r="E58" s="98" t="str">
        <f t="shared" si="0"/>
        <v>Tolyfluanid</v>
      </c>
      <c r="F58" s="99" t="e">
        <f>Atlantic_Scenario_Calculations!K64</f>
        <v>#DIV/0!</v>
      </c>
      <c r="G58" s="99" t="e">
        <f>Atlantic_Scenario_Calculations!L64</f>
        <v>#DIV/0!</v>
      </c>
      <c r="H58" s="99" t="e">
        <f>Atlantic_Scenario_Calculations!M64</f>
        <v>#DIV/0!</v>
      </c>
      <c r="I58" s="99" t="e">
        <f>Atlantic_Scenario_Calculations!N64</f>
        <v>#DIV/0!</v>
      </c>
      <c r="J58" s="99" t="e">
        <f>Atlantic_Scenario_Calculations!S64</f>
        <v>#DIV/0!</v>
      </c>
      <c r="K58" s="99" t="e">
        <f>Atlantic_Scenario_Calculations!T64</f>
        <v>#DIV/0!</v>
      </c>
      <c r="L58" s="99" t="e">
        <f>Atlantic_Scenario_Calculations!U64</f>
        <v>#DIV/0!</v>
      </c>
      <c r="M58" s="99" t="e">
        <f>Atlantic_Scenario_Calculations!V64</f>
        <v>#DIV/0!</v>
      </c>
    </row>
    <row r="59" spans="2:13" ht="14.25" x14ac:dyDescent="0.2">
      <c r="B59" s="98" t="s">
        <v>57</v>
      </c>
      <c r="C59" s="98" t="s">
        <v>20</v>
      </c>
      <c r="D59" s="98">
        <v>2</v>
      </c>
      <c r="E59" s="98" t="str">
        <f t="shared" si="0"/>
        <v>Tolyfluanid</v>
      </c>
      <c r="F59" s="99" t="e">
        <f>Atlantic_Scenario_Calculations!K65</f>
        <v>#DIV/0!</v>
      </c>
      <c r="G59" s="99" t="e">
        <f>Atlantic_Scenario_Calculations!L65</f>
        <v>#DIV/0!</v>
      </c>
      <c r="H59" s="99" t="e">
        <f>Atlantic_Scenario_Calculations!M65</f>
        <v>#DIV/0!</v>
      </c>
      <c r="I59" s="99" t="e">
        <f>Atlantic_Scenario_Calculations!N65</f>
        <v>#DIV/0!</v>
      </c>
      <c r="J59" s="99" t="e">
        <f>Atlantic_Scenario_Calculations!S65</f>
        <v>#DIV/0!</v>
      </c>
      <c r="K59" s="99" t="e">
        <f>Atlantic_Scenario_Calculations!T65</f>
        <v>#DIV/0!</v>
      </c>
      <c r="L59" s="99" t="e">
        <f>Atlantic_Scenario_Calculations!U65</f>
        <v>#DIV/0!</v>
      </c>
      <c r="M59" s="99" t="e">
        <f>Atlantic_Scenario_Calculations!V65</f>
        <v>#DIV/0!</v>
      </c>
    </row>
    <row r="60" spans="2:13" ht="14.25" x14ac:dyDescent="0.2">
      <c r="B60" s="98" t="s">
        <v>58</v>
      </c>
      <c r="C60" s="98" t="s">
        <v>20</v>
      </c>
      <c r="D60" s="98">
        <v>6</v>
      </c>
      <c r="E60" s="98" t="str">
        <f t="shared" si="0"/>
        <v>Tolyfluanid</v>
      </c>
      <c r="F60" s="99" t="e">
        <f>Atlantic_Scenario_Calculations!K66</f>
        <v>#DIV/0!</v>
      </c>
      <c r="G60" s="99" t="e">
        <f>Atlantic_Scenario_Calculations!L66</f>
        <v>#DIV/0!</v>
      </c>
      <c r="H60" s="99" t="e">
        <f>Atlantic_Scenario_Calculations!M66</f>
        <v>#DIV/0!</v>
      </c>
      <c r="I60" s="99" t="e">
        <f>Atlantic_Scenario_Calculations!N66</f>
        <v>#DIV/0!</v>
      </c>
      <c r="J60" s="99" t="e">
        <f>Atlantic_Scenario_Calculations!S66</f>
        <v>#DIV/0!</v>
      </c>
      <c r="K60" s="99" t="e">
        <f>Atlantic_Scenario_Calculations!T66</f>
        <v>#DIV/0!</v>
      </c>
      <c r="L60" s="99" t="e">
        <f>Atlantic_Scenario_Calculations!U66</f>
        <v>#DIV/0!</v>
      </c>
      <c r="M60" s="99" t="e">
        <f>Atlantic_Scenario_Calculations!V66</f>
        <v>#DIV/0!</v>
      </c>
    </row>
    <row r="61" spans="2:13" x14ac:dyDescent="0.2">
      <c r="B61" s="168" t="s">
        <v>270</v>
      </c>
      <c r="C61" s="168"/>
      <c r="D61" s="168"/>
      <c r="E61" s="168"/>
      <c r="F61" s="100" t="e">
        <f>Atlantic_Scenario_Calculations!K69</f>
        <v>#DIV/0!</v>
      </c>
      <c r="G61" s="100" t="e">
        <f>Atlantic_Scenario_Calculations!L69</f>
        <v>#DIV/0!</v>
      </c>
      <c r="H61" s="100" t="e">
        <f>Atlantic_Scenario_Calculations!M69</f>
        <v>#DIV/0!</v>
      </c>
      <c r="I61" s="100" t="e">
        <f>Atlantic_Scenario_Calculations!N69</f>
        <v>#DIV/0!</v>
      </c>
      <c r="J61" s="101" t="e">
        <f>Atlantic_Scenario_Calculations!S69</f>
        <v>#DIV/0!</v>
      </c>
      <c r="K61" s="101" t="e">
        <f>Atlantic_Scenario_Calculations!T69</f>
        <v>#DIV/0!</v>
      </c>
      <c r="L61" s="101" t="e">
        <f>Atlantic_Scenario_Calculations!U69</f>
        <v>#DIV/0!</v>
      </c>
      <c r="M61" s="101" t="e">
        <f>Atlantic_Scenario_Calculations!V69</f>
        <v>#DIV/0!</v>
      </c>
    </row>
    <row r="62" spans="2:13" x14ac:dyDescent="0.2">
      <c r="B62" s="168" t="s">
        <v>120</v>
      </c>
      <c r="C62" s="168"/>
      <c r="D62" s="168"/>
      <c r="E62" s="168"/>
      <c r="F62" s="100" t="e">
        <f>Atlantic_Scenario_Calculations!K67</f>
        <v>#DIV/0!</v>
      </c>
      <c r="G62" s="100" t="e">
        <f>Atlantic_Scenario_Calculations!L67</f>
        <v>#DIV/0!</v>
      </c>
      <c r="H62" s="100" t="e">
        <f>Atlantic_Scenario_Calculations!M67</f>
        <v>#DIV/0!</v>
      </c>
      <c r="I62" s="100" t="e">
        <f>Atlantic_Scenario_Calculations!N67</f>
        <v>#DIV/0!</v>
      </c>
      <c r="J62" s="101" t="e">
        <f>Atlantic_Scenario_Calculations!S67</f>
        <v>#DIV/0!</v>
      </c>
      <c r="K62" s="101" t="e">
        <f>Atlantic_Scenario_Calculations!T67</f>
        <v>#DIV/0!</v>
      </c>
      <c r="L62" s="101" t="e">
        <f>Atlantic_Scenario_Calculations!U67</f>
        <v>#DIV/0!</v>
      </c>
      <c r="M62" s="101" t="e">
        <f>Atlantic_Scenario_Calculations!V67</f>
        <v>#DIV/0!</v>
      </c>
    </row>
    <row r="63" spans="2:13" x14ac:dyDescent="0.2">
      <c r="B63" s="168" t="s">
        <v>121</v>
      </c>
      <c r="C63" s="168"/>
      <c r="D63" s="168"/>
      <c r="E63" s="168"/>
      <c r="F63" s="100" t="e">
        <f>Atlantic_Scenario_Calculations!K68</f>
        <v>#DIV/0!</v>
      </c>
      <c r="G63" s="100" t="e">
        <f>Atlantic_Scenario_Calculations!L68</f>
        <v>#DIV/0!</v>
      </c>
      <c r="H63" s="100" t="e">
        <f>Atlantic_Scenario_Calculations!M68</f>
        <v>#DIV/0!</v>
      </c>
      <c r="I63" s="100" t="e">
        <f>Atlantic_Scenario_Calculations!N68</f>
        <v>#DIV/0!</v>
      </c>
      <c r="J63" s="101" t="e">
        <f>Atlantic_Scenario_Calculations!S68</f>
        <v>#DIV/0!</v>
      </c>
      <c r="K63" s="101" t="e">
        <f>Atlantic_Scenario_Calculations!T68</f>
        <v>#DIV/0!</v>
      </c>
      <c r="L63" s="101" t="e">
        <f>Atlantic_Scenario_Calculations!U68</f>
        <v>#DIV/0!</v>
      </c>
      <c r="M63" s="101" t="e">
        <f>Atlantic_Scenario_Calculations!V68</f>
        <v>#DIV/0!</v>
      </c>
    </row>
    <row r="64" spans="2:13" x14ac:dyDescent="0.2">
      <c r="B64"/>
      <c r="C64"/>
      <c r="D64"/>
      <c r="E64"/>
      <c r="F64"/>
      <c r="G64"/>
      <c r="H64"/>
      <c r="I64"/>
      <c r="J64"/>
      <c r="K64"/>
      <c r="L64"/>
      <c r="M64"/>
    </row>
    <row r="65" spans="2:15" x14ac:dyDescent="0.2">
      <c r="B65" s="87"/>
      <c r="C65" s="87"/>
      <c r="D65" s="87"/>
      <c r="E65" s="88"/>
      <c r="F65" s="89"/>
      <c r="G65" s="89"/>
      <c r="H65" s="89"/>
      <c r="I65" s="89"/>
      <c r="J65" s="87"/>
      <c r="K65" s="87"/>
      <c r="L65" s="87"/>
      <c r="M65" s="87"/>
      <c r="N65" s="22"/>
      <c r="O65" s="22"/>
    </row>
    <row r="66" spans="2:15" x14ac:dyDescent="0.2">
      <c r="B66" s="87"/>
      <c r="C66" s="87"/>
      <c r="D66" s="87"/>
      <c r="E66" s="88"/>
      <c r="F66" s="89"/>
      <c r="G66" s="89"/>
      <c r="H66" s="89"/>
      <c r="I66" s="89"/>
      <c r="J66" s="87"/>
      <c r="K66" s="87"/>
      <c r="L66" s="87"/>
      <c r="M66" s="87"/>
      <c r="N66" s="22"/>
      <c r="O66" s="22"/>
    </row>
    <row r="67" spans="2:15" x14ac:dyDescent="0.2">
      <c r="B67" s="87"/>
      <c r="C67" s="87"/>
      <c r="D67" s="87"/>
      <c r="E67" s="88"/>
      <c r="F67" s="89"/>
      <c r="G67" s="89"/>
      <c r="H67" s="89"/>
      <c r="I67" s="89"/>
      <c r="J67" s="87"/>
      <c r="K67" s="87"/>
      <c r="L67" s="87"/>
      <c r="M67" s="87"/>
      <c r="N67" s="22"/>
      <c r="O67" s="22"/>
    </row>
    <row r="68" spans="2:15" x14ac:dyDescent="0.2">
      <c r="B68" s="87"/>
      <c r="C68" s="87"/>
      <c r="D68" s="87"/>
      <c r="E68" s="88"/>
      <c r="F68" s="89"/>
      <c r="G68" s="89"/>
      <c r="H68" s="89"/>
      <c r="I68" s="89"/>
      <c r="J68" s="87"/>
      <c r="K68" s="87"/>
      <c r="L68" s="87"/>
      <c r="M68" s="87"/>
      <c r="N68" s="22"/>
      <c r="O68" s="22"/>
    </row>
    <row r="69" spans="2:15" x14ac:dyDescent="0.2">
      <c r="B69" s="87"/>
      <c r="C69" s="87"/>
      <c r="D69" s="87"/>
      <c r="E69" s="88"/>
      <c r="F69" s="89"/>
      <c r="G69" s="89"/>
      <c r="H69" s="89"/>
      <c r="I69" s="89"/>
      <c r="J69" s="87"/>
      <c r="K69" s="87"/>
      <c r="L69" s="87"/>
      <c r="M69" s="87"/>
      <c r="N69" s="22"/>
      <c r="O69" s="22"/>
    </row>
    <row r="70" spans="2:15" x14ac:dyDescent="0.2">
      <c r="B70" s="87"/>
      <c r="C70" s="87"/>
      <c r="D70" s="87"/>
      <c r="E70" s="88"/>
      <c r="F70" s="89"/>
      <c r="G70" s="89"/>
      <c r="H70" s="89"/>
      <c r="I70" s="89"/>
      <c r="J70" s="87"/>
      <c r="K70" s="87"/>
      <c r="L70" s="87"/>
      <c r="M70" s="87"/>
      <c r="N70" s="22"/>
      <c r="O70" s="22"/>
    </row>
    <row r="71" spans="2:15" x14ac:dyDescent="0.2">
      <c r="B71" s="87"/>
      <c r="C71" s="87"/>
      <c r="D71" s="87"/>
      <c r="E71" s="88"/>
      <c r="F71" s="89"/>
      <c r="G71" s="89"/>
      <c r="H71" s="89"/>
      <c r="I71" s="89"/>
      <c r="J71" s="87"/>
      <c r="K71" s="87"/>
      <c r="L71" s="87"/>
      <c r="M71" s="87"/>
      <c r="N71" s="22"/>
      <c r="O71" s="22"/>
    </row>
    <row r="72" spans="2:15" x14ac:dyDescent="0.2">
      <c r="B72" s="87"/>
      <c r="C72" s="87"/>
      <c r="D72" s="87"/>
      <c r="E72" s="88"/>
      <c r="F72" s="89"/>
      <c r="G72" s="89"/>
      <c r="H72" s="89"/>
      <c r="I72" s="89"/>
      <c r="J72" s="87"/>
      <c r="K72" s="87"/>
      <c r="L72" s="87"/>
      <c r="M72" s="87"/>
      <c r="N72" s="22"/>
      <c r="O72" s="22"/>
    </row>
    <row r="73" spans="2:15" x14ac:dyDescent="0.2">
      <c r="B73" s="87"/>
      <c r="C73" s="87"/>
      <c r="D73" s="87"/>
      <c r="E73" s="88"/>
      <c r="F73" s="89"/>
      <c r="G73" s="89"/>
      <c r="H73" s="89"/>
      <c r="I73" s="89"/>
      <c r="J73" s="87"/>
      <c r="K73" s="87"/>
      <c r="L73" s="87"/>
      <c r="M73" s="87"/>
      <c r="N73" s="22"/>
      <c r="O73" s="22"/>
    </row>
    <row r="74" spans="2:15" x14ac:dyDescent="0.2">
      <c r="B74" s="87"/>
      <c r="C74" s="87"/>
      <c r="D74" s="87"/>
      <c r="E74" s="88"/>
      <c r="F74" s="89"/>
      <c r="G74" s="89"/>
      <c r="H74" s="89"/>
      <c r="I74" s="89"/>
      <c r="J74" s="87"/>
      <c r="K74" s="87"/>
      <c r="L74" s="87"/>
      <c r="M74" s="87"/>
      <c r="N74" s="22"/>
      <c r="O74" s="22"/>
    </row>
    <row r="75" spans="2:15" x14ac:dyDescent="0.2">
      <c r="B75" s="87"/>
      <c r="C75" s="87"/>
      <c r="D75" s="87"/>
      <c r="E75" s="88"/>
      <c r="F75" s="89"/>
      <c r="G75" s="89"/>
      <c r="H75" s="89"/>
      <c r="I75" s="89"/>
      <c r="J75" s="87"/>
      <c r="K75" s="87"/>
      <c r="L75" s="87"/>
      <c r="M75" s="87"/>
      <c r="N75" s="22"/>
      <c r="O75" s="22"/>
    </row>
    <row r="76" spans="2:15" x14ac:dyDescent="0.2">
      <c r="B76" s="87"/>
      <c r="C76" s="87"/>
      <c r="D76" s="87"/>
      <c r="E76" s="88"/>
      <c r="F76" s="89"/>
      <c r="G76" s="89"/>
      <c r="H76" s="89"/>
      <c r="I76" s="89"/>
      <c r="J76" s="87"/>
      <c r="K76" s="87"/>
      <c r="L76" s="87"/>
      <c r="M76" s="87"/>
      <c r="N76" s="22"/>
      <c r="O76" s="22"/>
    </row>
    <row r="77" spans="2:15" x14ac:dyDescent="0.2">
      <c r="B77" s="87"/>
      <c r="C77" s="87"/>
      <c r="D77" s="87"/>
      <c r="E77" s="88"/>
      <c r="F77" s="89"/>
      <c r="G77" s="89"/>
      <c r="H77" s="89"/>
      <c r="I77" s="89"/>
      <c r="J77" s="87"/>
      <c r="K77" s="87"/>
      <c r="L77" s="87"/>
      <c r="M77" s="87"/>
      <c r="N77" s="22"/>
      <c r="O77" s="22"/>
    </row>
    <row r="78" spans="2:15" x14ac:dyDescent="0.2">
      <c r="B78" s="87"/>
      <c r="C78" s="87"/>
      <c r="D78" s="87"/>
      <c r="E78" s="88"/>
      <c r="F78" s="89"/>
      <c r="G78" s="89"/>
      <c r="H78" s="89"/>
      <c r="I78" s="89"/>
      <c r="J78" s="87"/>
      <c r="K78" s="87"/>
      <c r="L78" s="87"/>
      <c r="M78" s="87"/>
      <c r="N78" s="22"/>
      <c r="O78" s="22"/>
    </row>
    <row r="79" spans="2:15" x14ac:dyDescent="0.2">
      <c r="B79" s="87"/>
      <c r="C79" s="87"/>
      <c r="D79" s="87"/>
      <c r="E79" s="88"/>
      <c r="F79" s="89"/>
      <c r="G79" s="89"/>
      <c r="H79" s="89"/>
      <c r="I79" s="89"/>
      <c r="J79" s="87"/>
      <c r="K79" s="87"/>
      <c r="L79" s="87"/>
      <c r="M79" s="87"/>
      <c r="N79" s="22"/>
      <c r="O79" s="22"/>
    </row>
    <row r="80" spans="2:15" x14ac:dyDescent="0.2">
      <c r="B80" s="22"/>
      <c r="C80" s="22"/>
      <c r="D80" s="22"/>
      <c r="E80" s="22"/>
      <c r="F80" s="22"/>
      <c r="G80" s="22"/>
      <c r="H80" s="22"/>
      <c r="I80" s="22"/>
      <c r="J80" s="22"/>
      <c r="K80" s="22"/>
      <c r="L80" s="22"/>
      <c r="M80" s="22"/>
      <c r="N80" s="22"/>
      <c r="O80" s="22"/>
    </row>
    <row r="81" spans="2:15" x14ac:dyDescent="0.2">
      <c r="B81" s="22"/>
      <c r="C81" s="22"/>
      <c r="D81" s="22"/>
      <c r="E81" s="22"/>
      <c r="F81" s="22"/>
      <c r="G81" s="22"/>
      <c r="H81" s="22"/>
      <c r="I81" s="22"/>
      <c r="J81" s="22"/>
      <c r="K81" s="22"/>
      <c r="L81" s="22"/>
      <c r="M81" s="22"/>
      <c r="N81" s="22"/>
      <c r="O81" s="22"/>
    </row>
  </sheetData>
  <mergeCells count="12">
    <mergeCell ref="B4:M4"/>
    <mergeCell ref="B2:M2"/>
    <mergeCell ref="B12:M12"/>
    <mergeCell ref="B63:E63"/>
    <mergeCell ref="C13:D13"/>
    <mergeCell ref="B61:E61"/>
    <mergeCell ref="B62:E62"/>
    <mergeCell ref="B10:F10"/>
    <mergeCell ref="B9:F9"/>
    <mergeCell ref="B8:F8"/>
    <mergeCell ref="B7:F7"/>
    <mergeCell ref="B6:G6"/>
  </mergeCells>
  <conditionalFormatting sqref="J14:M63">
    <cfRule type="cellIs" dxfId="13" priority="1" operator="lessThan">
      <formula>1</formula>
    </cfRule>
    <cfRule type="cellIs" dxfId="12" priority="2" operator="greaterThan">
      <formula>1</formula>
    </cfRule>
    <cfRule type="cellIs" dxfId="11" priority="3" operator="equal">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2:N62"/>
  <sheetViews>
    <sheetView zoomScale="70" zoomScaleNormal="70" workbookViewId="0"/>
  </sheetViews>
  <sheetFormatPr defaultRowHeight="12.75" x14ac:dyDescent="0.2"/>
  <cols>
    <col min="1" max="1" width="9" style="3"/>
    <col min="2" max="2" width="24.625" style="3" bestFit="1" customWidth="1"/>
    <col min="3" max="3" width="3.875" style="3" bestFit="1" customWidth="1"/>
    <col min="4" max="4" width="3.625" style="3" bestFit="1" customWidth="1"/>
    <col min="5" max="5" width="22.25" style="3" customWidth="1"/>
    <col min="6" max="6" width="10.75" style="3" customWidth="1"/>
    <col min="7" max="7" width="12.75" style="3" customWidth="1"/>
    <col min="8" max="8" width="12.375" style="3" customWidth="1"/>
    <col min="9" max="9" width="11.75" style="3" customWidth="1"/>
    <col min="10" max="10" width="10.625" style="3" bestFit="1" customWidth="1"/>
    <col min="11" max="11" width="10.5" style="3" customWidth="1"/>
    <col min="12" max="12" width="10.125" style="3" customWidth="1"/>
    <col min="13" max="13" width="10.375" style="3" customWidth="1"/>
    <col min="14" max="16384" width="9" style="3"/>
  </cols>
  <sheetData>
    <row r="2" spans="2:14" ht="18" x14ac:dyDescent="0.25">
      <c r="B2" s="167" t="s">
        <v>307</v>
      </c>
      <c r="C2" s="167"/>
      <c r="D2" s="167"/>
      <c r="E2" s="167"/>
      <c r="F2" s="167"/>
      <c r="G2" s="167"/>
      <c r="H2" s="167"/>
      <c r="I2" s="167"/>
      <c r="J2" s="167"/>
      <c r="K2" s="167"/>
      <c r="L2" s="167"/>
      <c r="M2" s="167"/>
      <c r="N2" s="132"/>
    </row>
    <row r="4" spans="2:14" ht="21" customHeight="1" thickBot="1" x14ac:dyDescent="0.35">
      <c r="B4" s="166" t="s">
        <v>302</v>
      </c>
      <c r="C4" s="166"/>
      <c r="D4" s="166"/>
      <c r="E4" s="166"/>
      <c r="F4" s="166"/>
      <c r="G4" s="166"/>
      <c r="H4" s="166"/>
      <c r="I4" s="166"/>
      <c r="J4" s="166"/>
      <c r="K4" s="166"/>
      <c r="L4" s="166"/>
      <c r="M4" s="166"/>
      <c r="N4" s="132"/>
    </row>
    <row r="5" spans="2:14" ht="13.5" thickTop="1" x14ac:dyDescent="0.2"/>
    <row r="6" spans="2:14" ht="15" x14ac:dyDescent="0.2">
      <c r="B6" s="172" t="s">
        <v>279</v>
      </c>
      <c r="C6" s="172"/>
      <c r="D6" s="172"/>
      <c r="E6" s="172"/>
      <c r="F6" s="172"/>
      <c r="G6" s="172"/>
    </row>
    <row r="7" spans="2:14" ht="14.25" x14ac:dyDescent="0.2">
      <c r="B7" s="171" t="s">
        <v>246</v>
      </c>
      <c r="C7" s="171"/>
      <c r="D7" s="171"/>
      <c r="E7" s="171"/>
      <c r="F7" s="171"/>
      <c r="G7" s="52">
        <f>PNEC_Aquatic_Inside</f>
        <v>2.6499999999999999E-2</v>
      </c>
    </row>
    <row r="8" spans="2:14" ht="42.75" x14ac:dyDescent="0.2">
      <c r="B8" s="171" t="s">
        <v>247</v>
      </c>
      <c r="C8" s="171"/>
      <c r="D8" s="171"/>
      <c r="E8" s="171"/>
      <c r="F8" s="171"/>
      <c r="G8" s="52" t="str">
        <f>PNEC_Sediment_Inside</f>
        <v>No Risk Assessment required</v>
      </c>
    </row>
    <row r="9" spans="2:14" ht="14.25" x14ac:dyDescent="0.2">
      <c r="B9" s="171" t="s">
        <v>248</v>
      </c>
      <c r="C9" s="171"/>
      <c r="D9" s="171"/>
      <c r="E9" s="171"/>
      <c r="F9" s="171"/>
      <c r="G9" s="52">
        <f>PNEC_Aquatic_Surrounding</f>
        <v>2.6499999999999999E-2</v>
      </c>
    </row>
    <row r="10" spans="2:14" ht="42.75" x14ac:dyDescent="0.2">
      <c r="B10" s="170" t="s">
        <v>271</v>
      </c>
      <c r="C10" s="171"/>
      <c r="D10" s="171"/>
      <c r="E10" s="171"/>
      <c r="F10" s="171"/>
      <c r="G10" s="52" t="str">
        <f>PNEC_Sediment_Surrounding</f>
        <v>No risk assessment required</v>
      </c>
    </row>
    <row r="11" spans="2:14" ht="13.5" thickBot="1" x14ac:dyDescent="0.25"/>
    <row r="12" spans="2:14" ht="15.75" thickBot="1" x14ac:dyDescent="0.25">
      <c r="B12" s="173" t="s">
        <v>173</v>
      </c>
      <c r="C12" s="174"/>
      <c r="D12" s="174"/>
      <c r="E12" s="174"/>
      <c r="F12" s="174"/>
      <c r="G12" s="174"/>
      <c r="H12" s="174"/>
      <c r="I12" s="174"/>
      <c r="J12" s="174"/>
      <c r="K12" s="174"/>
      <c r="L12" s="174"/>
      <c r="M12" s="174"/>
    </row>
    <row r="13" spans="2:14" ht="99.75" x14ac:dyDescent="0.2">
      <c r="B13" s="20" t="s">
        <v>10</v>
      </c>
      <c r="C13" s="169" t="s">
        <v>11</v>
      </c>
      <c r="D13" s="169"/>
      <c r="E13" s="20" t="s">
        <v>12</v>
      </c>
      <c r="F13" s="18" t="s">
        <v>245</v>
      </c>
      <c r="G13" s="18" t="s">
        <v>316</v>
      </c>
      <c r="H13" s="18" t="s">
        <v>317</v>
      </c>
      <c r="I13" s="18" t="s">
        <v>318</v>
      </c>
      <c r="J13" s="18" t="s">
        <v>170</v>
      </c>
      <c r="K13" s="18" t="s">
        <v>319</v>
      </c>
      <c r="L13" s="18" t="s">
        <v>320</v>
      </c>
      <c r="M13" s="18" t="s">
        <v>321</v>
      </c>
    </row>
    <row r="14" spans="2:14" ht="14.25" x14ac:dyDescent="0.2">
      <c r="B14" s="98" t="s">
        <v>74</v>
      </c>
      <c r="C14" s="98" t="s">
        <v>59</v>
      </c>
      <c r="D14" s="98">
        <v>1</v>
      </c>
      <c r="E14" s="98" t="str">
        <f t="shared" ref="E14:E59" si="0">Compound_Name</f>
        <v>Tolyfluanid</v>
      </c>
      <c r="F14" s="99" t="e">
        <f>Med_Scenario_Calculations!K20</f>
        <v>#DIV/0!</v>
      </c>
      <c r="G14" s="99" t="e">
        <f>Med_Scenario_Calculations!L20</f>
        <v>#DIV/0!</v>
      </c>
      <c r="H14" s="99" t="e">
        <f>Med_Scenario_Calculations!M20</f>
        <v>#DIV/0!</v>
      </c>
      <c r="I14" s="99" t="e">
        <f>Med_Scenario_Calculations!N20</f>
        <v>#DIV/0!</v>
      </c>
      <c r="J14" s="99" t="e">
        <f>Med_Scenario_Calculations!S20</f>
        <v>#DIV/0!</v>
      </c>
      <c r="K14" s="99" t="e">
        <f>Med_Scenario_Calculations!T20</f>
        <v>#DIV/0!</v>
      </c>
      <c r="L14" s="99" t="e">
        <f>Med_Scenario_Calculations!U20</f>
        <v>#DIV/0!</v>
      </c>
      <c r="M14" s="99" t="e">
        <f>Med_Scenario_Calculations!V20</f>
        <v>#DIV/0!</v>
      </c>
    </row>
    <row r="15" spans="2:14" ht="14.25" x14ac:dyDescent="0.2">
      <c r="B15" s="98" t="s">
        <v>75</v>
      </c>
      <c r="C15" s="98" t="s">
        <v>59</v>
      </c>
      <c r="D15" s="98">
        <v>2</v>
      </c>
      <c r="E15" s="98" t="str">
        <f t="shared" si="0"/>
        <v>Tolyfluanid</v>
      </c>
      <c r="F15" s="99" t="e">
        <f>Med_Scenario_Calculations!K21</f>
        <v>#DIV/0!</v>
      </c>
      <c r="G15" s="99" t="e">
        <f>Med_Scenario_Calculations!L21</f>
        <v>#DIV/0!</v>
      </c>
      <c r="H15" s="99" t="e">
        <f>Med_Scenario_Calculations!M21</f>
        <v>#DIV/0!</v>
      </c>
      <c r="I15" s="99" t="e">
        <f>Med_Scenario_Calculations!N21</f>
        <v>#DIV/0!</v>
      </c>
      <c r="J15" s="99" t="e">
        <f>Med_Scenario_Calculations!S21</f>
        <v>#DIV/0!</v>
      </c>
      <c r="K15" s="99" t="e">
        <f>Med_Scenario_Calculations!T21</f>
        <v>#DIV/0!</v>
      </c>
      <c r="L15" s="99" t="e">
        <f>Med_Scenario_Calculations!U21</f>
        <v>#DIV/0!</v>
      </c>
      <c r="M15" s="99" t="e">
        <f>Med_Scenario_Calculations!V21</f>
        <v>#DIV/0!</v>
      </c>
    </row>
    <row r="16" spans="2:14" ht="14.25" x14ac:dyDescent="0.2">
      <c r="B16" s="98" t="s">
        <v>76</v>
      </c>
      <c r="C16" s="98" t="s">
        <v>59</v>
      </c>
      <c r="D16" s="98">
        <v>3</v>
      </c>
      <c r="E16" s="98" t="str">
        <f t="shared" si="0"/>
        <v>Tolyfluanid</v>
      </c>
      <c r="F16" s="99" t="e">
        <f>Med_Scenario_Calculations!K22</f>
        <v>#DIV/0!</v>
      </c>
      <c r="G16" s="99" t="e">
        <f>Med_Scenario_Calculations!L22</f>
        <v>#DIV/0!</v>
      </c>
      <c r="H16" s="99" t="e">
        <f>Med_Scenario_Calculations!M22</f>
        <v>#DIV/0!</v>
      </c>
      <c r="I16" s="99" t="e">
        <f>Med_Scenario_Calculations!N22</f>
        <v>#DIV/0!</v>
      </c>
      <c r="J16" s="99" t="e">
        <f>Med_Scenario_Calculations!S22</f>
        <v>#DIV/0!</v>
      </c>
      <c r="K16" s="99" t="e">
        <f>Med_Scenario_Calculations!T22</f>
        <v>#DIV/0!</v>
      </c>
      <c r="L16" s="99" t="e">
        <f>Med_Scenario_Calculations!U22</f>
        <v>#DIV/0!</v>
      </c>
      <c r="M16" s="99" t="e">
        <f>Med_Scenario_Calculations!V22</f>
        <v>#DIV/0!</v>
      </c>
    </row>
    <row r="17" spans="2:13" ht="14.25" x14ac:dyDescent="0.2">
      <c r="B17" s="98" t="s">
        <v>77</v>
      </c>
      <c r="C17" s="98" t="s">
        <v>59</v>
      </c>
      <c r="D17" s="98">
        <v>5</v>
      </c>
      <c r="E17" s="98" t="str">
        <f t="shared" si="0"/>
        <v>Tolyfluanid</v>
      </c>
      <c r="F17" s="99" t="e">
        <f>Med_Scenario_Calculations!K23</f>
        <v>#DIV/0!</v>
      </c>
      <c r="G17" s="99" t="e">
        <f>Med_Scenario_Calculations!L23</f>
        <v>#DIV/0!</v>
      </c>
      <c r="H17" s="99" t="e">
        <f>Med_Scenario_Calculations!M23</f>
        <v>#DIV/0!</v>
      </c>
      <c r="I17" s="99" t="e">
        <f>Med_Scenario_Calculations!N23</f>
        <v>#DIV/0!</v>
      </c>
      <c r="J17" s="99" t="e">
        <f>Med_Scenario_Calculations!S23</f>
        <v>#DIV/0!</v>
      </c>
      <c r="K17" s="99" t="e">
        <f>Med_Scenario_Calculations!T23</f>
        <v>#DIV/0!</v>
      </c>
      <c r="L17" s="99" t="e">
        <f>Med_Scenario_Calculations!U23</f>
        <v>#DIV/0!</v>
      </c>
      <c r="M17" s="99" t="e">
        <f>Med_Scenario_Calculations!V23</f>
        <v>#DIV/0!</v>
      </c>
    </row>
    <row r="18" spans="2:13" ht="14.25" x14ac:dyDescent="0.2">
      <c r="B18" s="98" t="s">
        <v>78</v>
      </c>
      <c r="C18" s="98" t="s">
        <v>13</v>
      </c>
      <c r="D18" s="98">
        <v>10</v>
      </c>
      <c r="E18" s="98" t="str">
        <f t="shared" si="0"/>
        <v>Tolyfluanid</v>
      </c>
      <c r="F18" s="99" t="e">
        <f>Med_Scenario_Calculations!K24</f>
        <v>#DIV/0!</v>
      </c>
      <c r="G18" s="99" t="e">
        <f>Med_Scenario_Calculations!L24</f>
        <v>#DIV/0!</v>
      </c>
      <c r="H18" s="99" t="e">
        <f>Med_Scenario_Calculations!M24</f>
        <v>#DIV/0!</v>
      </c>
      <c r="I18" s="99" t="e">
        <f>Med_Scenario_Calculations!N24</f>
        <v>#DIV/0!</v>
      </c>
      <c r="J18" s="99" t="e">
        <f>Med_Scenario_Calculations!S24</f>
        <v>#DIV/0!</v>
      </c>
      <c r="K18" s="99" t="e">
        <f>Med_Scenario_Calculations!T24</f>
        <v>#DIV/0!</v>
      </c>
      <c r="L18" s="99" t="e">
        <f>Med_Scenario_Calculations!U24</f>
        <v>#DIV/0!</v>
      </c>
      <c r="M18" s="99" t="e">
        <f>Med_Scenario_Calculations!V24</f>
        <v>#DIV/0!</v>
      </c>
    </row>
    <row r="19" spans="2:13" ht="14.25" x14ac:dyDescent="0.2">
      <c r="B19" s="98" t="s">
        <v>79</v>
      </c>
      <c r="C19" s="98" t="s">
        <v>13</v>
      </c>
      <c r="D19" s="98">
        <v>4</v>
      </c>
      <c r="E19" s="98" t="str">
        <f t="shared" si="0"/>
        <v>Tolyfluanid</v>
      </c>
      <c r="F19" s="99" t="e">
        <f>Med_Scenario_Calculations!K25</f>
        <v>#DIV/0!</v>
      </c>
      <c r="G19" s="99" t="e">
        <f>Med_Scenario_Calculations!L25</f>
        <v>#DIV/0!</v>
      </c>
      <c r="H19" s="99" t="e">
        <f>Med_Scenario_Calculations!M25</f>
        <v>#DIV/0!</v>
      </c>
      <c r="I19" s="99" t="e">
        <f>Med_Scenario_Calculations!N25</f>
        <v>#DIV/0!</v>
      </c>
      <c r="J19" s="99" t="e">
        <f>Med_Scenario_Calculations!S25</f>
        <v>#DIV/0!</v>
      </c>
      <c r="K19" s="99" t="e">
        <f>Med_Scenario_Calculations!T25</f>
        <v>#DIV/0!</v>
      </c>
      <c r="L19" s="99" t="e">
        <f>Med_Scenario_Calculations!U25</f>
        <v>#DIV/0!</v>
      </c>
      <c r="M19" s="99" t="e">
        <f>Med_Scenario_Calculations!V25</f>
        <v>#DIV/0!</v>
      </c>
    </row>
    <row r="20" spans="2:13" ht="14.25" x14ac:dyDescent="0.2">
      <c r="B20" s="98" t="s">
        <v>80</v>
      </c>
      <c r="C20" s="98" t="s">
        <v>13</v>
      </c>
      <c r="D20" s="98">
        <v>5</v>
      </c>
      <c r="E20" s="98" t="str">
        <f t="shared" si="0"/>
        <v>Tolyfluanid</v>
      </c>
      <c r="F20" s="99" t="e">
        <f>Med_Scenario_Calculations!K26</f>
        <v>#DIV/0!</v>
      </c>
      <c r="G20" s="99" t="e">
        <f>Med_Scenario_Calculations!L26</f>
        <v>#DIV/0!</v>
      </c>
      <c r="H20" s="99" t="e">
        <f>Med_Scenario_Calculations!M26</f>
        <v>#DIV/0!</v>
      </c>
      <c r="I20" s="99" t="e">
        <f>Med_Scenario_Calculations!N26</f>
        <v>#DIV/0!</v>
      </c>
      <c r="J20" s="99" t="e">
        <f>Med_Scenario_Calculations!S26</f>
        <v>#DIV/0!</v>
      </c>
      <c r="K20" s="99" t="e">
        <f>Med_Scenario_Calculations!T26</f>
        <v>#DIV/0!</v>
      </c>
      <c r="L20" s="99" t="e">
        <f>Med_Scenario_Calculations!U26</f>
        <v>#DIV/0!</v>
      </c>
      <c r="M20" s="99" t="e">
        <f>Med_Scenario_Calculations!V26</f>
        <v>#DIV/0!</v>
      </c>
    </row>
    <row r="21" spans="2:13" ht="14.25" x14ac:dyDescent="0.2">
      <c r="B21" s="98" t="s">
        <v>81</v>
      </c>
      <c r="C21" s="98" t="s">
        <v>13</v>
      </c>
      <c r="D21" s="98">
        <v>6</v>
      </c>
      <c r="E21" s="98" t="str">
        <f t="shared" si="0"/>
        <v>Tolyfluanid</v>
      </c>
      <c r="F21" s="99" t="e">
        <f>Med_Scenario_Calculations!K27</f>
        <v>#DIV/0!</v>
      </c>
      <c r="G21" s="99" t="e">
        <f>Med_Scenario_Calculations!L27</f>
        <v>#DIV/0!</v>
      </c>
      <c r="H21" s="99" t="e">
        <f>Med_Scenario_Calculations!M27</f>
        <v>#DIV/0!</v>
      </c>
      <c r="I21" s="99" t="e">
        <f>Med_Scenario_Calculations!N27</f>
        <v>#DIV/0!</v>
      </c>
      <c r="J21" s="99" t="e">
        <f>Med_Scenario_Calculations!S27</f>
        <v>#DIV/0!</v>
      </c>
      <c r="K21" s="99" t="e">
        <f>Med_Scenario_Calculations!T27</f>
        <v>#DIV/0!</v>
      </c>
      <c r="L21" s="99" t="e">
        <f>Med_Scenario_Calculations!U27</f>
        <v>#DIV/0!</v>
      </c>
      <c r="M21" s="99" t="e">
        <f>Med_Scenario_Calculations!V27</f>
        <v>#DIV/0!</v>
      </c>
    </row>
    <row r="22" spans="2:13" ht="14.25" x14ac:dyDescent="0.2">
      <c r="B22" s="98" t="s">
        <v>82</v>
      </c>
      <c r="C22" s="98" t="s">
        <v>13</v>
      </c>
      <c r="D22" s="98">
        <v>7</v>
      </c>
      <c r="E22" s="98" t="str">
        <f t="shared" si="0"/>
        <v>Tolyfluanid</v>
      </c>
      <c r="F22" s="99" t="e">
        <f>Med_Scenario_Calculations!K28</f>
        <v>#DIV/0!</v>
      </c>
      <c r="G22" s="99" t="e">
        <f>Med_Scenario_Calculations!L28</f>
        <v>#DIV/0!</v>
      </c>
      <c r="H22" s="99" t="e">
        <f>Med_Scenario_Calculations!M28</f>
        <v>#DIV/0!</v>
      </c>
      <c r="I22" s="99" t="e">
        <f>Med_Scenario_Calculations!N28</f>
        <v>#DIV/0!</v>
      </c>
      <c r="J22" s="99" t="e">
        <f>Med_Scenario_Calculations!S28</f>
        <v>#DIV/0!</v>
      </c>
      <c r="K22" s="99" t="e">
        <f>Med_Scenario_Calculations!T28</f>
        <v>#DIV/0!</v>
      </c>
      <c r="L22" s="99" t="e">
        <f>Med_Scenario_Calculations!U28</f>
        <v>#DIV/0!</v>
      </c>
      <c r="M22" s="99" t="e">
        <f>Med_Scenario_Calculations!V28</f>
        <v>#DIV/0!</v>
      </c>
    </row>
    <row r="23" spans="2:13" ht="14.25" x14ac:dyDescent="0.2">
      <c r="B23" s="98" t="s">
        <v>83</v>
      </c>
      <c r="C23" s="98" t="s">
        <v>13</v>
      </c>
      <c r="D23" s="98">
        <v>8</v>
      </c>
      <c r="E23" s="98" t="str">
        <f t="shared" si="0"/>
        <v>Tolyfluanid</v>
      </c>
      <c r="F23" s="99" t="e">
        <f>Med_Scenario_Calculations!K29</f>
        <v>#DIV/0!</v>
      </c>
      <c r="G23" s="99" t="e">
        <f>Med_Scenario_Calculations!L29</f>
        <v>#DIV/0!</v>
      </c>
      <c r="H23" s="99" t="e">
        <f>Med_Scenario_Calculations!M29</f>
        <v>#DIV/0!</v>
      </c>
      <c r="I23" s="99" t="e">
        <f>Med_Scenario_Calculations!N29</f>
        <v>#DIV/0!</v>
      </c>
      <c r="J23" s="99" t="e">
        <f>Med_Scenario_Calculations!S29</f>
        <v>#DIV/0!</v>
      </c>
      <c r="K23" s="99" t="e">
        <f>Med_Scenario_Calculations!T29</f>
        <v>#DIV/0!</v>
      </c>
      <c r="L23" s="99" t="e">
        <f>Med_Scenario_Calculations!U29</f>
        <v>#DIV/0!</v>
      </c>
      <c r="M23" s="99" t="e">
        <f>Med_Scenario_Calculations!V29</f>
        <v>#DIV/0!</v>
      </c>
    </row>
    <row r="24" spans="2:13" ht="14.25" x14ac:dyDescent="0.2">
      <c r="B24" s="98" t="s">
        <v>84</v>
      </c>
      <c r="C24" s="98" t="s">
        <v>13</v>
      </c>
      <c r="D24" s="98">
        <v>9</v>
      </c>
      <c r="E24" s="98" t="str">
        <f t="shared" si="0"/>
        <v>Tolyfluanid</v>
      </c>
      <c r="F24" s="99" t="e">
        <f>Med_Scenario_Calculations!K30</f>
        <v>#DIV/0!</v>
      </c>
      <c r="G24" s="99" t="e">
        <f>Med_Scenario_Calculations!L30</f>
        <v>#DIV/0!</v>
      </c>
      <c r="H24" s="99" t="e">
        <f>Med_Scenario_Calculations!M30</f>
        <v>#DIV/0!</v>
      </c>
      <c r="I24" s="99" t="e">
        <f>Med_Scenario_Calculations!N30</f>
        <v>#DIV/0!</v>
      </c>
      <c r="J24" s="99" t="e">
        <f>Med_Scenario_Calculations!S30</f>
        <v>#DIV/0!</v>
      </c>
      <c r="K24" s="99" t="e">
        <f>Med_Scenario_Calculations!T30</f>
        <v>#DIV/0!</v>
      </c>
      <c r="L24" s="99" t="e">
        <f>Med_Scenario_Calculations!U30</f>
        <v>#DIV/0!</v>
      </c>
      <c r="M24" s="99" t="e">
        <f>Med_Scenario_Calculations!V30</f>
        <v>#DIV/0!</v>
      </c>
    </row>
    <row r="25" spans="2:13" ht="14.25" x14ac:dyDescent="0.2">
      <c r="B25" s="98" t="s">
        <v>85</v>
      </c>
      <c r="C25" s="98" t="s">
        <v>60</v>
      </c>
      <c r="D25" s="98">
        <v>1</v>
      </c>
      <c r="E25" s="98" t="str">
        <f t="shared" si="0"/>
        <v>Tolyfluanid</v>
      </c>
      <c r="F25" s="99" t="e">
        <f>Med_Scenario_Calculations!K31</f>
        <v>#DIV/0!</v>
      </c>
      <c r="G25" s="99" t="e">
        <f>Med_Scenario_Calculations!L31</f>
        <v>#DIV/0!</v>
      </c>
      <c r="H25" s="99" t="e">
        <f>Med_Scenario_Calculations!M31</f>
        <v>#DIV/0!</v>
      </c>
      <c r="I25" s="99" t="e">
        <f>Med_Scenario_Calculations!N31</f>
        <v>#DIV/0!</v>
      </c>
      <c r="J25" s="99" t="e">
        <f>Med_Scenario_Calculations!S31</f>
        <v>#DIV/0!</v>
      </c>
      <c r="K25" s="99" t="e">
        <f>Med_Scenario_Calculations!T31</f>
        <v>#DIV/0!</v>
      </c>
      <c r="L25" s="99" t="e">
        <f>Med_Scenario_Calculations!U31</f>
        <v>#DIV/0!</v>
      </c>
      <c r="M25" s="99" t="e">
        <f>Med_Scenario_Calculations!V31</f>
        <v>#DIV/0!</v>
      </c>
    </row>
    <row r="26" spans="2:13" ht="14.25" x14ac:dyDescent="0.2">
      <c r="B26" s="98" t="s">
        <v>86</v>
      </c>
      <c r="C26" s="98" t="s">
        <v>60</v>
      </c>
      <c r="D26" s="98">
        <v>10</v>
      </c>
      <c r="E26" s="98" t="str">
        <f t="shared" si="0"/>
        <v>Tolyfluanid</v>
      </c>
      <c r="F26" s="99" t="e">
        <f>Med_Scenario_Calculations!K32</f>
        <v>#DIV/0!</v>
      </c>
      <c r="G26" s="99" t="e">
        <f>Med_Scenario_Calculations!L32</f>
        <v>#DIV/0!</v>
      </c>
      <c r="H26" s="99" t="e">
        <f>Med_Scenario_Calculations!M32</f>
        <v>#DIV/0!</v>
      </c>
      <c r="I26" s="99" t="e">
        <f>Med_Scenario_Calculations!N32</f>
        <v>#DIV/0!</v>
      </c>
      <c r="J26" s="99" t="e">
        <f>Med_Scenario_Calculations!S32</f>
        <v>#DIV/0!</v>
      </c>
      <c r="K26" s="99" t="e">
        <f>Med_Scenario_Calculations!T32</f>
        <v>#DIV/0!</v>
      </c>
      <c r="L26" s="99" t="e">
        <f>Med_Scenario_Calculations!U32</f>
        <v>#DIV/0!</v>
      </c>
      <c r="M26" s="99" t="e">
        <f>Med_Scenario_Calculations!V32</f>
        <v>#DIV/0!</v>
      </c>
    </row>
    <row r="27" spans="2:13" ht="14.25" x14ac:dyDescent="0.2">
      <c r="B27" s="98" t="s">
        <v>87</v>
      </c>
      <c r="C27" s="98" t="s">
        <v>60</v>
      </c>
      <c r="D27" s="98">
        <v>2</v>
      </c>
      <c r="E27" s="98" t="str">
        <f t="shared" si="0"/>
        <v>Tolyfluanid</v>
      </c>
      <c r="F27" s="99" t="e">
        <f>Med_Scenario_Calculations!K33</f>
        <v>#DIV/0!</v>
      </c>
      <c r="G27" s="99" t="e">
        <f>Med_Scenario_Calculations!L33</f>
        <v>#DIV/0!</v>
      </c>
      <c r="H27" s="99" t="e">
        <f>Med_Scenario_Calculations!M33</f>
        <v>#DIV/0!</v>
      </c>
      <c r="I27" s="99" t="e">
        <f>Med_Scenario_Calculations!N33</f>
        <v>#DIV/0!</v>
      </c>
      <c r="J27" s="99" t="e">
        <f>Med_Scenario_Calculations!S33</f>
        <v>#DIV/0!</v>
      </c>
      <c r="K27" s="99" t="e">
        <f>Med_Scenario_Calculations!T33</f>
        <v>#DIV/0!</v>
      </c>
      <c r="L27" s="99" t="e">
        <f>Med_Scenario_Calculations!U33</f>
        <v>#DIV/0!</v>
      </c>
      <c r="M27" s="99" t="e">
        <f>Med_Scenario_Calculations!V33</f>
        <v>#DIV/0!</v>
      </c>
    </row>
    <row r="28" spans="2:13" ht="14.25" x14ac:dyDescent="0.2">
      <c r="B28" s="98" t="s">
        <v>88</v>
      </c>
      <c r="C28" s="98" t="s">
        <v>60</v>
      </c>
      <c r="D28" s="98">
        <v>3</v>
      </c>
      <c r="E28" s="98" t="str">
        <f t="shared" si="0"/>
        <v>Tolyfluanid</v>
      </c>
      <c r="F28" s="99" t="e">
        <f>Med_Scenario_Calculations!K34</f>
        <v>#DIV/0!</v>
      </c>
      <c r="G28" s="99" t="e">
        <f>Med_Scenario_Calculations!L34</f>
        <v>#DIV/0!</v>
      </c>
      <c r="H28" s="99" t="e">
        <f>Med_Scenario_Calculations!M34</f>
        <v>#DIV/0!</v>
      </c>
      <c r="I28" s="99" t="e">
        <f>Med_Scenario_Calculations!N34</f>
        <v>#DIV/0!</v>
      </c>
      <c r="J28" s="99" t="e">
        <f>Med_Scenario_Calculations!S34</f>
        <v>#DIV/0!</v>
      </c>
      <c r="K28" s="99" t="e">
        <f>Med_Scenario_Calculations!T34</f>
        <v>#DIV/0!</v>
      </c>
      <c r="L28" s="99" t="e">
        <f>Med_Scenario_Calculations!U34</f>
        <v>#DIV/0!</v>
      </c>
      <c r="M28" s="99" t="e">
        <f>Med_Scenario_Calculations!V34</f>
        <v>#DIV/0!</v>
      </c>
    </row>
    <row r="29" spans="2:13" ht="14.25" x14ac:dyDescent="0.2">
      <c r="B29" s="98" t="s">
        <v>89</v>
      </c>
      <c r="C29" s="98" t="s">
        <v>60</v>
      </c>
      <c r="D29" s="98">
        <v>4</v>
      </c>
      <c r="E29" s="98" t="str">
        <f t="shared" si="0"/>
        <v>Tolyfluanid</v>
      </c>
      <c r="F29" s="99" t="e">
        <f>Med_Scenario_Calculations!K35</f>
        <v>#DIV/0!</v>
      </c>
      <c r="G29" s="99" t="e">
        <f>Med_Scenario_Calculations!L35</f>
        <v>#DIV/0!</v>
      </c>
      <c r="H29" s="99" t="e">
        <f>Med_Scenario_Calculations!M35</f>
        <v>#DIV/0!</v>
      </c>
      <c r="I29" s="99" t="e">
        <f>Med_Scenario_Calculations!N35</f>
        <v>#DIV/0!</v>
      </c>
      <c r="J29" s="99" t="e">
        <f>Med_Scenario_Calculations!S35</f>
        <v>#DIV/0!</v>
      </c>
      <c r="K29" s="99" t="e">
        <f>Med_Scenario_Calculations!T35</f>
        <v>#DIV/0!</v>
      </c>
      <c r="L29" s="99" t="e">
        <f>Med_Scenario_Calculations!U35</f>
        <v>#DIV/0!</v>
      </c>
      <c r="M29" s="99" t="e">
        <f>Med_Scenario_Calculations!V35</f>
        <v>#DIV/0!</v>
      </c>
    </row>
    <row r="30" spans="2:13" ht="14.25" x14ac:dyDescent="0.2">
      <c r="B30" s="98" t="s">
        <v>90</v>
      </c>
      <c r="C30" s="98" t="s">
        <v>60</v>
      </c>
      <c r="D30" s="98">
        <v>5</v>
      </c>
      <c r="E30" s="98" t="str">
        <f t="shared" si="0"/>
        <v>Tolyfluanid</v>
      </c>
      <c r="F30" s="99" t="e">
        <f>Med_Scenario_Calculations!K36</f>
        <v>#DIV/0!</v>
      </c>
      <c r="G30" s="99" t="e">
        <f>Med_Scenario_Calculations!L36</f>
        <v>#DIV/0!</v>
      </c>
      <c r="H30" s="99" t="e">
        <f>Med_Scenario_Calculations!M36</f>
        <v>#DIV/0!</v>
      </c>
      <c r="I30" s="99" t="e">
        <f>Med_Scenario_Calculations!N36</f>
        <v>#DIV/0!</v>
      </c>
      <c r="J30" s="99" t="e">
        <f>Med_Scenario_Calculations!S36</f>
        <v>#DIV/0!</v>
      </c>
      <c r="K30" s="99" t="e">
        <f>Med_Scenario_Calculations!T36</f>
        <v>#DIV/0!</v>
      </c>
      <c r="L30" s="99" t="e">
        <f>Med_Scenario_Calculations!U36</f>
        <v>#DIV/0!</v>
      </c>
      <c r="M30" s="99" t="e">
        <f>Med_Scenario_Calculations!V36</f>
        <v>#DIV/0!</v>
      </c>
    </row>
    <row r="31" spans="2:13" ht="14.25" x14ac:dyDescent="0.2">
      <c r="B31" s="98" t="s">
        <v>91</v>
      </c>
      <c r="C31" s="98" t="s">
        <v>60</v>
      </c>
      <c r="D31" s="98">
        <v>6</v>
      </c>
      <c r="E31" s="98" t="str">
        <f t="shared" si="0"/>
        <v>Tolyfluanid</v>
      </c>
      <c r="F31" s="99" t="e">
        <f>Med_Scenario_Calculations!K37</f>
        <v>#DIV/0!</v>
      </c>
      <c r="G31" s="99" t="e">
        <f>Med_Scenario_Calculations!L37</f>
        <v>#DIV/0!</v>
      </c>
      <c r="H31" s="99" t="e">
        <f>Med_Scenario_Calculations!M37</f>
        <v>#DIV/0!</v>
      </c>
      <c r="I31" s="99" t="e">
        <f>Med_Scenario_Calculations!N37</f>
        <v>#DIV/0!</v>
      </c>
      <c r="J31" s="99" t="e">
        <f>Med_Scenario_Calculations!S37</f>
        <v>#DIV/0!</v>
      </c>
      <c r="K31" s="99" t="e">
        <f>Med_Scenario_Calculations!T37</f>
        <v>#DIV/0!</v>
      </c>
      <c r="L31" s="99" t="e">
        <f>Med_Scenario_Calculations!U37</f>
        <v>#DIV/0!</v>
      </c>
      <c r="M31" s="99" t="e">
        <f>Med_Scenario_Calculations!V37</f>
        <v>#DIV/0!</v>
      </c>
    </row>
    <row r="32" spans="2:13" ht="14.25" x14ac:dyDescent="0.2">
      <c r="B32" s="98" t="s">
        <v>92</v>
      </c>
      <c r="C32" s="98" t="s">
        <v>60</v>
      </c>
      <c r="D32" s="98">
        <v>7</v>
      </c>
      <c r="E32" s="98" t="str">
        <f t="shared" si="0"/>
        <v>Tolyfluanid</v>
      </c>
      <c r="F32" s="99" t="e">
        <f>Med_Scenario_Calculations!K38</f>
        <v>#DIV/0!</v>
      </c>
      <c r="G32" s="99" t="e">
        <f>Med_Scenario_Calculations!L38</f>
        <v>#DIV/0!</v>
      </c>
      <c r="H32" s="99" t="e">
        <f>Med_Scenario_Calculations!M38</f>
        <v>#DIV/0!</v>
      </c>
      <c r="I32" s="99" t="e">
        <f>Med_Scenario_Calculations!N38</f>
        <v>#DIV/0!</v>
      </c>
      <c r="J32" s="99" t="e">
        <f>Med_Scenario_Calculations!S38</f>
        <v>#DIV/0!</v>
      </c>
      <c r="K32" s="99" t="e">
        <f>Med_Scenario_Calculations!T38</f>
        <v>#DIV/0!</v>
      </c>
      <c r="L32" s="99" t="e">
        <f>Med_Scenario_Calculations!U38</f>
        <v>#DIV/0!</v>
      </c>
      <c r="M32" s="99" t="e">
        <f>Med_Scenario_Calculations!V38</f>
        <v>#DIV/0!</v>
      </c>
    </row>
    <row r="33" spans="2:13" ht="14.25" x14ac:dyDescent="0.2">
      <c r="B33" s="98" t="s">
        <v>93</v>
      </c>
      <c r="C33" s="98" t="s">
        <v>60</v>
      </c>
      <c r="D33" s="98">
        <v>8</v>
      </c>
      <c r="E33" s="98" t="str">
        <f t="shared" si="0"/>
        <v>Tolyfluanid</v>
      </c>
      <c r="F33" s="99" t="e">
        <f>Med_Scenario_Calculations!K39</f>
        <v>#DIV/0!</v>
      </c>
      <c r="G33" s="99" t="e">
        <f>Med_Scenario_Calculations!L39</f>
        <v>#DIV/0!</v>
      </c>
      <c r="H33" s="99" t="e">
        <f>Med_Scenario_Calculations!M39</f>
        <v>#DIV/0!</v>
      </c>
      <c r="I33" s="99" t="e">
        <f>Med_Scenario_Calculations!N39</f>
        <v>#DIV/0!</v>
      </c>
      <c r="J33" s="99" t="e">
        <f>Med_Scenario_Calculations!S39</f>
        <v>#DIV/0!</v>
      </c>
      <c r="K33" s="99" t="e">
        <f>Med_Scenario_Calculations!T39</f>
        <v>#DIV/0!</v>
      </c>
      <c r="L33" s="99" t="e">
        <f>Med_Scenario_Calculations!U39</f>
        <v>#DIV/0!</v>
      </c>
      <c r="M33" s="99" t="e">
        <f>Med_Scenario_Calculations!V39</f>
        <v>#DIV/0!</v>
      </c>
    </row>
    <row r="34" spans="2:13" ht="14.25" x14ac:dyDescent="0.2">
      <c r="B34" s="98" t="s">
        <v>94</v>
      </c>
      <c r="C34" s="98" t="s">
        <v>60</v>
      </c>
      <c r="D34" s="98">
        <v>9</v>
      </c>
      <c r="E34" s="98" t="str">
        <f t="shared" si="0"/>
        <v>Tolyfluanid</v>
      </c>
      <c r="F34" s="99" t="e">
        <f>Med_Scenario_Calculations!K40</f>
        <v>#DIV/0!</v>
      </c>
      <c r="G34" s="99" t="e">
        <f>Med_Scenario_Calculations!L40</f>
        <v>#DIV/0!</v>
      </c>
      <c r="H34" s="99" t="e">
        <f>Med_Scenario_Calculations!M40</f>
        <v>#DIV/0!</v>
      </c>
      <c r="I34" s="99" t="e">
        <f>Med_Scenario_Calculations!N40</f>
        <v>#DIV/0!</v>
      </c>
      <c r="J34" s="99" t="e">
        <f>Med_Scenario_Calculations!S40</f>
        <v>#DIV/0!</v>
      </c>
      <c r="K34" s="99" t="e">
        <f>Med_Scenario_Calculations!T40</f>
        <v>#DIV/0!</v>
      </c>
      <c r="L34" s="99" t="e">
        <f>Med_Scenario_Calculations!U40</f>
        <v>#DIV/0!</v>
      </c>
      <c r="M34" s="99" t="e">
        <f>Med_Scenario_Calculations!V40</f>
        <v>#DIV/0!</v>
      </c>
    </row>
    <row r="35" spans="2:13" ht="14.25" x14ac:dyDescent="0.2">
      <c r="B35" s="98" t="s">
        <v>95</v>
      </c>
      <c r="C35" s="98" t="s">
        <v>61</v>
      </c>
      <c r="D35" s="98">
        <v>10</v>
      </c>
      <c r="E35" s="98" t="str">
        <f t="shared" si="0"/>
        <v>Tolyfluanid</v>
      </c>
      <c r="F35" s="99" t="e">
        <f>Med_Scenario_Calculations!K41</f>
        <v>#DIV/0!</v>
      </c>
      <c r="G35" s="99" t="e">
        <f>Med_Scenario_Calculations!L41</f>
        <v>#DIV/0!</v>
      </c>
      <c r="H35" s="99" t="e">
        <f>Med_Scenario_Calculations!M41</f>
        <v>#DIV/0!</v>
      </c>
      <c r="I35" s="99" t="e">
        <f>Med_Scenario_Calculations!N41</f>
        <v>#DIV/0!</v>
      </c>
      <c r="J35" s="99" t="e">
        <f>Med_Scenario_Calculations!S41</f>
        <v>#DIV/0!</v>
      </c>
      <c r="K35" s="99" t="e">
        <f>Med_Scenario_Calculations!T41</f>
        <v>#DIV/0!</v>
      </c>
      <c r="L35" s="99" t="e">
        <f>Med_Scenario_Calculations!U41</f>
        <v>#DIV/0!</v>
      </c>
      <c r="M35" s="99" t="e">
        <f>Med_Scenario_Calculations!V41</f>
        <v>#DIV/0!</v>
      </c>
    </row>
    <row r="36" spans="2:13" ht="14.25" x14ac:dyDescent="0.2">
      <c r="B36" s="98" t="s">
        <v>96</v>
      </c>
      <c r="C36" s="98" t="s">
        <v>61</v>
      </c>
      <c r="D36" s="98">
        <v>2</v>
      </c>
      <c r="E36" s="98" t="str">
        <f t="shared" si="0"/>
        <v>Tolyfluanid</v>
      </c>
      <c r="F36" s="99" t="e">
        <f>Med_Scenario_Calculations!K42</f>
        <v>#DIV/0!</v>
      </c>
      <c r="G36" s="99" t="e">
        <f>Med_Scenario_Calculations!L42</f>
        <v>#DIV/0!</v>
      </c>
      <c r="H36" s="99" t="e">
        <f>Med_Scenario_Calculations!M42</f>
        <v>#DIV/0!</v>
      </c>
      <c r="I36" s="99" t="e">
        <f>Med_Scenario_Calculations!N42</f>
        <v>#DIV/0!</v>
      </c>
      <c r="J36" s="99" t="e">
        <f>Med_Scenario_Calculations!S42</f>
        <v>#DIV/0!</v>
      </c>
      <c r="K36" s="99" t="e">
        <f>Med_Scenario_Calculations!T42</f>
        <v>#DIV/0!</v>
      </c>
      <c r="L36" s="99" t="e">
        <f>Med_Scenario_Calculations!U42</f>
        <v>#DIV/0!</v>
      </c>
      <c r="M36" s="99" t="e">
        <f>Med_Scenario_Calculations!V42</f>
        <v>#DIV/0!</v>
      </c>
    </row>
    <row r="37" spans="2:13" ht="14.25" x14ac:dyDescent="0.2">
      <c r="B37" s="98" t="s">
        <v>97</v>
      </c>
      <c r="C37" s="98" t="s">
        <v>61</v>
      </c>
      <c r="D37" s="98">
        <v>3</v>
      </c>
      <c r="E37" s="98" t="str">
        <f t="shared" si="0"/>
        <v>Tolyfluanid</v>
      </c>
      <c r="F37" s="99" t="e">
        <f>Med_Scenario_Calculations!K43</f>
        <v>#DIV/0!</v>
      </c>
      <c r="G37" s="99" t="e">
        <f>Med_Scenario_Calculations!L43</f>
        <v>#DIV/0!</v>
      </c>
      <c r="H37" s="99" t="e">
        <f>Med_Scenario_Calculations!M43</f>
        <v>#DIV/0!</v>
      </c>
      <c r="I37" s="99" t="e">
        <f>Med_Scenario_Calculations!N43</f>
        <v>#DIV/0!</v>
      </c>
      <c r="J37" s="99" t="e">
        <f>Med_Scenario_Calculations!S43</f>
        <v>#DIV/0!</v>
      </c>
      <c r="K37" s="99" t="e">
        <f>Med_Scenario_Calculations!T43</f>
        <v>#DIV/0!</v>
      </c>
      <c r="L37" s="99" t="e">
        <f>Med_Scenario_Calculations!U43</f>
        <v>#DIV/0!</v>
      </c>
      <c r="M37" s="99" t="e">
        <f>Med_Scenario_Calculations!V43</f>
        <v>#DIV/0!</v>
      </c>
    </row>
    <row r="38" spans="2:13" ht="14.25" x14ac:dyDescent="0.2">
      <c r="B38" s="98" t="s">
        <v>98</v>
      </c>
      <c r="C38" s="98" t="s">
        <v>61</v>
      </c>
      <c r="D38" s="98">
        <v>5</v>
      </c>
      <c r="E38" s="98" t="str">
        <f t="shared" si="0"/>
        <v>Tolyfluanid</v>
      </c>
      <c r="F38" s="99" t="e">
        <f>Med_Scenario_Calculations!K44</f>
        <v>#DIV/0!</v>
      </c>
      <c r="G38" s="99" t="e">
        <f>Med_Scenario_Calculations!L44</f>
        <v>#DIV/0!</v>
      </c>
      <c r="H38" s="99" t="e">
        <f>Med_Scenario_Calculations!M44</f>
        <v>#DIV/0!</v>
      </c>
      <c r="I38" s="99" t="e">
        <f>Med_Scenario_Calculations!N44</f>
        <v>#DIV/0!</v>
      </c>
      <c r="J38" s="99" t="e">
        <f>Med_Scenario_Calculations!S44</f>
        <v>#DIV/0!</v>
      </c>
      <c r="K38" s="99" t="e">
        <f>Med_Scenario_Calculations!T44</f>
        <v>#DIV/0!</v>
      </c>
      <c r="L38" s="99" t="e">
        <f>Med_Scenario_Calculations!U44</f>
        <v>#DIV/0!</v>
      </c>
      <c r="M38" s="99" t="e">
        <f>Med_Scenario_Calculations!V44</f>
        <v>#DIV/0!</v>
      </c>
    </row>
    <row r="39" spans="2:13" ht="14.25" x14ac:dyDescent="0.2">
      <c r="B39" s="98" t="s">
        <v>99</v>
      </c>
      <c r="C39" s="98" t="s">
        <v>61</v>
      </c>
      <c r="D39" s="98">
        <v>6</v>
      </c>
      <c r="E39" s="98" t="str">
        <f t="shared" si="0"/>
        <v>Tolyfluanid</v>
      </c>
      <c r="F39" s="99" t="e">
        <f>Med_Scenario_Calculations!K45</f>
        <v>#DIV/0!</v>
      </c>
      <c r="G39" s="99" t="e">
        <f>Med_Scenario_Calculations!L45</f>
        <v>#DIV/0!</v>
      </c>
      <c r="H39" s="99" t="e">
        <f>Med_Scenario_Calculations!M45</f>
        <v>#DIV/0!</v>
      </c>
      <c r="I39" s="99" t="e">
        <f>Med_Scenario_Calculations!N45</f>
        <v>#DIV/0!</v>
      </c>
      <c r="J39" s="99" t="e">
        <f>Med_Scenario_Calculations!S45</f>
        <v>#DIV/0!</v>
      </c>
      <c r="K39" s="99" t="e">
        <f>Med_Scenario_Calculations!T45</f>
        <v>#DIV/0!</v>
      </c>
      <c r="L39" s="99" t="e">
        <f>Med_Scenario_Calculations!U45</f>
        <v>#DIV/0!</v>
      </c>
      <c r="M39" s="99" t="e">
        <f>Med_Scenario_Calculations!V45</f>
        <v>#DIV/0!</v>
      </c>
    </row>
    <row r="40" spans="2:13" ht="14.25" x14ac:dyDescent="0.2">
      <c r="B40" s="98" t="s">
        <v>100</v>
      </c>
      <c r="C40" s="98" t="s">
        <v>61</v>
      </c>
      <c r="D40" s="98">
        <v>7</v>
      </c>
      <c r="E40" s="98" t="str">
        <f t="shared" si="0"/>
        <v>Tolyfluanid</v>
      </c>
      <c r="F40" s="99" t="e">
        <f>Med_Scenario_Calculations!K46</f>
        <v>#DIV/0!</v>
      </c>
      <c r="G40" s="99" t="e">
        <f>Med_Scenario_Calculations!L46</f>
        <v>#DIV/0!</v>
      </c>
      <c r="H40" s="99" t="e">
        <f>Med_Scenario_Calculations!M46</f>
        <v>#DIV/0!</v>
      </c>
      <c r="I40" s="99" t="e">
        <f>Med_Scenario_Calculations!N46</f>
        <v>#DIV/0!</v>
      </c>
      <c r="J40" s="99" t="e">
        <f>Med_Scenario_Calculations!S46</f>
        <v>#DIV/0!</v>
      </c>
      <c r="K40" s="99" t="e">
        <f>Med_Scenario_Calculations!T46</f>
        <v>#DIV/0!</v>
      </c>
      <c r="L40" s="99" t="e">
        <f>Med_Scenario_Calculations!U46</f>
        <v>#DIV/0!</v>
      </c>
      <c r="M40" s="99" t="e">
        <f>Med_Scenario_Calculations!V46</f>
        <v>#DIV/0!</v>
      </c>
    </row>
    <row r="41" spans="2:13" ht="14.25" x14ac:dyDescent="0.2">
      <c r="B41" s="98" t="s">
        <v>101</v>
      </c>
      <c r="C41" s="98" t="s">
        <v>61</v>
      </c>
      <c r="D41" s="98">
        <v>8</v>
      </c>
      <c r="E41" s="98" t="str">
        <f t="shared" si="0"/>
        <v>Tolyfluanid</v>
      </c>
      <c r="F41" s="99" t="e">
        <f>Med_Scenario_Calculations!K47</f>
        <v>#DIV/0!</v>
      </c>
      <c r="G41" s="99" t="e">
        <f>Med_Scenario_Calculations!L47</f>
        <v>#DIV/0!</v>
      </c>
      <c r="H41" s="99" t="e">
        <f>Med_Scenario_Calculations!M47</f>
        <v>#DIV/0!</v>
      </c>
      <c r="I41" s="99" t="e">
        <f>Med_Scenario_Calculations!N47</f>
        <v>#DIV/0!</v>
      </c>
      <c r="J41" s="99" t="e">
        <f>Med_Scenario_Calculations!S47</f>
        <v>#DIV/0!</v>
      </c>
      <c r="K41" s="99" t="e">
        <f>Med_Scenario_Calculations!T47</f>
        <v>#DIV/0!</v>
      </c>
      <c r="L41" s="99" t="e">
        <f>Med_Scenario_Calculations!U47</f>
        <v>#DIV/0!</v>
      </c>
      <c r="M41" s="99" t="e">
        <f>Med_Scenario_Calculations!V47</f>
        <v>#DIV/0!</v>
      </c>
    </row>
    <row r="42" spans="2:13" ht="14.25" x14ac:dyDescent="0.2">
      <c r="B42" s="98" t="s">
        <v>102</v>
      </c>
      <c r="C42" s="98" t="s">
        <v>61</v>
      </c>
      <c r="D42" s="98">
        <v>9</v>
      </c>
      <c r="E42" s="98" t="str">
        <f t="shared" si="0"/>
        <v>Tolyfluanid</v>
      </c>
      <c r="F42" s="99" t="e">
        <f>Med_Scenario_Calculations!K48</f>
        <v>#DIV/0!</v>
      </c>
      <c r="G42" s="99" t="e">
        <f>Med_Scenario_Calculations!L48</f>
        <v>#DIV/0!</v>
      </c>
      <c r="H42" s="99" t="e">
        <f>Med_Scenario_Calculations!M48</f>
        <v>#DIV/0!</v>
      </c>
      <c r="I42" s="99" t="e">
        <f>Med_Scenario_Calculations!N48</f>
        <v>#DIV/0!</v>
      </c>
      <c r="J42" s="99" t="e">
        <f>Med_Scenario_Calculations!S48</f>
        <v>#DIV/0!</v>
      </c>
      <c r="K42" s="99" t="e">
        <f>Med_Scenario_Calculations!T48</f>
        <v>#DIV/0!</v>
      </c>
      <c r="L42" s="99" t="e">
        <f>Med_Scenario_Calculations!U48</f>
        <v>#DIV/0!</v>
      </c>
      <c r="M42" s="99" t="e">
        <f>Med_Scenario_Calculations!V48</f>
        <v>#DIV/0!</v>
      </c>
    </row>
    <row r="43" spans="2:13" ht="14.25" x14ac:dyDescent="0.2">
      <c r="B43" s="98" t="s">
        <v>103</v>
      </c>
      <c r="C43" s="98" t="s">
        <v>62</v>
      </c>
      <c r="D43" s="98">
        <v>1</v>
      </c>
      <c r="E43" s="98" t="str">
        <f t="shared" si="0"/>
        <v>Tolyfluanid</v>
      </c>
      <c r="F43" s="99" t="e">
        <f>Med_Scenario_Calculations!K49</f>
        <v>#DIV/0!</v>
      </c>
      <c r="G43" s="99" t="e">
        <f>Med_Scenario_Calculations!L49</f>
        <v>#DIV/0!</v>
      </c>
      <c r="H43" s="99" t="e">
        <f>Med_Scenario_Calculations!M49</f>
        <v>#DIV/0!</v>
      </c>
      <c r="I43" s="99" t="e">
        <f>Med_Scenario_Calculations!N49</f>
        <v>#DIV/0!</v>
      </c>
      <c r="J43" s="99" t="e">
        <f>Med_Scenario_Calculations!S49</f>
        <v>#DIV/0!</v>
      </c>
      <c r="K43" s="99" t="e">
        <f>Med_Scenario_Calculations!T49</f>
        <v>#DIV/0!</v>
      </c>
      <c r="L43" s="99" t="e">
        <f>Med_Scenario_Calculations!U49</f>
        <v>#DIV/0!</v>
      </c>
      <c r="M43" s="99" t="e">
        <f>Med_Scenario_Calculations!V49</f>
        <v>#DIV/0!</v>
      </c>
    </row>
    <row r="44" spans="2:13" ht="14.25" x14ac:dyDescent="0.2">
      <c r="B44" s="98" t="s">
        <v>104</v>
      </c>
      <c r="C44" s="98" t="s">
        <v>62</v>
      </c>
      <c r="D44" s="98">
        <v>10</v>
      </c>
      <c r="E44" s="98" t="str">
        <f t="shared" si="0"/>
        <v>Tolyfluanid</v>
      </c>
      <c r="F44" s="99" t="e">
        <f>Med_Scenario_Calculations!K50</f>
        <v>#DIV/0!</v>
      </c>
      <c r="G44" s="99" t="e">
        <f>Med_Scenario_Calculations!L50</f>
        <v>#DIV/0!</v>
      </c>
      <c r="H44" s="99" t="e">
        <f>Med_Scenario_Calculations!M50</f>
        <v>#DIV/0!</v>
      </c>
      <c r="I44" s="99" t="e">
        <f>Med_Scenario_Calculations!N50</f>
        <v>#DIV/0!</v>
      </c>
      <c r="J44" s="99" t="e">
        <f>Med_Scenario_Calculations!S50</f>
        <v>#DIV/0!</v>
      </c>
      <c r="K44" s="99" t="e">
        <f>Med_Scenario_Calculations!T50</f>
        <v>#DIV/0!</v>
      </c>
      <c r="L44" s="99" t="e">
        <f>Med_Scenario_Calculations!U50</f>
        <v>#DIV/0!</v>
      </c>
      <c r="M44" s="99" t="e">
        <f>Med_Scenario_Calculations!V50</f>
        <v>#DIV/0!</v>
      </c>
    </row>
    <row r="45" spans="2:13" ht="14.25" x14ac:dyDescent="0.2">
      <c r="B45" s="98" t="s">
        <v>105</v>
      </c>
      <c r="C45" s="98" t="s">
        <v>62</v>
      </c>
      <c r="D45" s="98">
        <v>2</v>
      </c>
      <c r="E45" s="98" t="str">
        <f t="shared" si="0"/>
        <v>Tolyfluanid</v>
      </c>
      <c r="F45" s="99" t="e">
        <f>Med_Scenario_Calculations!K51</f>
        <v>#DIV/0!</v>
      </c>
      <c r="G45" s="99" t="e">
        <f>Med_Scenario_Calculations!L51</f>
        <v>#DIV/0!</v>
      </c>
      <c r="H45" s="99" t="e">
        <f>Med_Scenario_Calculations!M51</f>
        <v>#DIV/0!</v>
      </c>
      <c r="I45" s="99" t="e">
        <f>Med_Scenario_Calculations!N51</f>
        <v>#DIV/0!</v>
      </c>
      <c r="J45" s="99" t="e">
        <f>Med_Scenario_Calculations!S51</f>
        <v>#DIV/0!</v>
      </c>
      <c r="K45" s="99" t="e">
        <f>Med_Scenario_Calculations!T51</f>
        <v>#DIV/0!</v>
      </c>
      <c r="L45" s="99" t="e">
        <f>Med_Scenario_Calculations!U51</f>
        <v>#DIV/0!</v>
      </c>
      <c r="M45" s="99" t="e">
        <f>Med_Scenario_Calculations!V51</f>
        <v>#DIV/0!</v>
      </c>
    </row>
    <row r="46" spans="2:13" ht="14.25" x14ac:dyDescent="0.2">
      <c r="B46" s="98" t="s">
        <v>106</v>
      </c>
      <c r="C46" s="98" t="s">
        <v>62</v>
      </c>
      <c r="D46" s="98">
        <v>3</v>
      </c>
      <c r="E46" s="98" t="str">
        <f t="shared" si="0"/>
        <v>Tolyfluanid</v>
      </c>
      <c r="F46" s="99" t="e">
        <f>Med_Scenario_Calculations!K52</f>
        <v>#DIV/0!</v>
      </c>
      <c r="G46" s="99" t="e">
        <f>Med_Scenario_Calculations!L52</f>
        <v>#DIV/0!</v>
      </c>
      <c r="H46" s="99" t="e">
        <f>Med_Scenario_Calculations!M52</f>
        <v>#DIV/0!</v>
      </c>
      <c r="I46" s="99" t="e">
        <f>Med_Scenario_Calculations!N52</f>
        <v>#DIV/0!</v>
      </c>
      <c r="J46" s="99" t="e">
        <f>Med_Scenario_Calculations!S52</f>
        <v>#DIV/0!</v>
      </c>
      <c r="K46" s="99" t="e">
        <f>Med_Scenario_Calculations!T52</f>
        <v>#DIV/0!</v>
      </c>
      <c r="L46" s="99" t="e">
        <f>Med_Scenario_Calculations!U52</f>
        <v>#DIV/0!</v>
      </c>
      <c r="M46" s="99" t="e">
        <f>Med_Scenario_Calculations!V52</f>
        <v>#DIV/0!</v>
      </c>
    </row>
    <row r="47" spans="2:13" ht="14.25" x14ac:dyDescent="0.2">
      <c r="B47" s="98" t="s">
        <v>107</v>
      </c>
      <c r="C47" s="98" t="s">
        <v>62</v>
      </c>
      <c r="D47" s="98">
        <v>4</v>
      </c>
      <c r="E47" s="98" t="str">
        <f t="shared" si="0"/>
        <v>Tolyfluanid</v>
      </c>
      <c r="F47" s="99" t="e">
        <f>Med_Scenario_Calculations!K53</f>
        <v>#DIV/0!</v>
      </c>
      <c r="G47" s="99" t="e">
        <f>Med_Scenario_Calculations!L53</f>
        <v>#DIV/0!</v>
      </c>
      <c r="H47" s="99" t="e">
        <f>Med_Scenario_Calculations!M53</f>
        <v>#DIV/0!</v>
      </c>
      <c r="I47" s="99" t="e">
        <f>Med_Scenario_Calculations!N53</f>
        <v>#DIV/0!</v>
      </c>
      <c r="J47" s="99" t="e">
        <f>Med_Scenario_Calculations!S53</f>
        <v>#DIV/0!</v>
      </c>
      <c r="K47" s="99" t="e">
        <f>Med_Scenario_Calculations!T53</f>
        <v>#DIV/0!</v>
      </c>
      <c r="L47" s="99" t="e">
        <f>Med_Scenario_Calculations!U53</f>
        <v>#DIV/0!</v>
      </c>
      <c r="M47" s="99" t="e">
        <f>Med_Scenario_Calculations!V53</f>
        <v>#DIV/0!</v>
      </c>
    </row>
    <row r="48" spans="2:13" ht="14.25" x14ac:dyDescent="0.2">
      <c r="B48" s="98" t="s">
        <v>108</v>
      </c>
      <c r="C48" s="98" t="s">
        <v>62</v>
      </c>
      <c r="D48" s="98">
        <v>5</v>
      </c>
      <c r="E48" s="98" t="str">
        <f t="shared" si="0"/>
        <v>Tolyfluanid</v>
      </c>
      <c r="F48" s="99" t="e">
        <f>Med_Scenario_Calculations!K54</f>
        <v>#DIV/0!</v>
      </c>
      <c r="G48" s="99" t="e">
        <f>Med_Scenario_Calculations!L54</f>
        <v>#DIV/0!</v>
      </c>
      <c r="H48" s="99" t="e">
        <f>Med_Scenario_Calculations!M54</f>
        <v>#DIV/0!</v>
      </c>
      <c r="I48" s="99" t="e">
        <f>Med_Scenario_Calculations!N54</f>
        <v>#DIV/0!</v>
      </c>
      <c r="J48" s="99" t="e">
        <f>Med_Scenario_Calculations!S54</f>
        <v>#DIV/0!</v>
      </c>
      <c r="K48" s="99" t="e">
        <f>Med_Scenario_Calculations!T54</f>
        <v>#DIV/0!</v>
      </c>
      <c r="L48" s="99" t="e">
        <f>Med_Scenario_Calculations!U54</f>
        <v>#DIV/0!</v>
      </c>
      <c r="M48" s="99" t="e">
        <f>Med_Scenario_Calculations!V54</f>
        <v>#DIV/0!</v>
      </c>
    </row>
    <row r="49" spans="2:13" ht="14.25" x14ac:dyDescent="0.2">
      <c r="B49" s="98" t="s">
        <v>109</v>
      </c>
      <c r="C49" s="98" t="s">
        <v>62</v>
      </c>
      <c r="D49" s="98">
        <v>6</v>
      </c>
      <c r="E49" s="98" t="str">
        <f t="shared" si="0"/>
        <v>Tolyfluanid</v>
      </c>
      <c r="F49" s="99" t="e">
        <f>Med_Scenario_Calculations!K55</f>
        <v>#DIV/0!</v>
      </c>
      <c r="G49" s="99" t="e">
        <f>Med_Scenario_Calculations!L55</f>
        <v>#DIV/0!</v>
      </c>
      <c r="H49" s="99" t="e">
        <f>Med_Scenario_Calculations!M55</f>
        <v>#DIV/0!</v>
      </c>
      <c r="I49" s="99" t="e">
        <f>Med_Scenario_Calculations!N55</f>
        <v>#DIV/0!</v>
      </c>
      <c r="J49" s="99" t="e">
        <f>Med_Scenario_Calculations!S55</f>
        <v>#DIV/0!</v>
      </c>
      <c r="K49" s="99" t="e">
        <f>Med_Scenario_Calculations!T55</f>
        <v>#DIV/0!</v>
      </c>
      <c r="L49" s="99" t="e">
        <f>Med_Scenario_Calculations!U55</f>
        <v>#DIV/0!</v>
      </c>
      <c r="M49" s="99" t="e">
        <f>Med_Scenario_Calculations!V55</f>
        <v>#DIV/0!</v>
      </c>
    </row>
    <row r="50" spans="2:13" ht="14.25" x14ac:dyDescent="0.2">
      <c r="B50" s="98" t="s">
        <v>110</v>
      </c>
      <c r="C50" s="98" t="s">
        <v>62</v>
      </c>
      <c r="D50" s="98">
        <v>7</v>
      </c>
      <c r="E50" s="98" t="str">
        <f t="shared" si="0"/>
        <v>Tolyfluanid</v>
      </c>
      <c r="F50" s="99" t="e">
        <f>Med_Scenario_Calculations!K56</f>
        <v>#DIV/0!</v>
      </c>
      <c r="G50" s="99" t="e">
        <f>Med_Scenario_Calculations!L56</f>
        <v>#DIV/0!</v>
      </c>
      <c r="H50" s="99" t="e">
        <f>Med_Scenario_Calculations!M56</f>
        <v>#DIV/0!</v>
      </c>
      <c r="I50" s="99" t="e">
        <f>Med_Scenario_Calculations!N56</f>
        <v>#DIV/0!</v>
      </c>
      <c r="J50" s="99" t="e">
        <f>Med_Scenario_Calculations!S56</f>
        <v>#DIV/0!</v>
      </c>
      <c r="K50" s="99" t="e">
        <f>Med_Scenario_Calculations!T56</f>
        <v>#DIV/0!</v>
      </c>
      <c r="L50" s="99" t="e">
        <f>Med_Scenario_Calculations!U56</f>
        <v>#DIV/0!</v>
      </c>
      <c r="M50" s="99" t="e">
        <f>Med_Scenario_Calculations!V56</f>
        <v>#DIV/0!</v>
      </c>
    </row>
    <row r="51" spans="2:13" ht="14.25" x14ac:dyDescent="0.2">
      <c r="B51" s="98" t="s">
        <v>111</v>
      </c>
      <c r="C51" s="98" t="s">
        <v>62</v>
      </c>
      <c r="D51" s="98">
        <v>8</v>
      </c>
      <c r="E51" s="98" t="str">
        <f t="shared" si="0"/>
        <v>Tolyfluanid</v>
      </c>
      <c r="F51" s="99" t="e">
        <f>Med_Scenario_Calculations!K57</f>
        <v>#DIV/0!</v>
      </c>
      <c r="G51" s="99" t="e">
        <f>Med_Scenario_Calculations!L57</f>
        <v>#DIV/0!</v>
      </c>
      <c r="H51" s="99" t="e">
        <f>Med_Scenario_Calculations!M57</f>
        <v>#DIV/0!</v>
      </c>
      <c r="I51" s="99" t="e">
        <f>Med_Scenario_Calculations!N57</f>
        <v>#DIV/0!</v>
      </c>
      <c r="J51" s="99" t="e">
        <f>Med_Scenario_Calculations!S57</f>
        <v>#DIV/0!</v>
      </c>
      <c r="K51" s="99" t="e">
        <f>Med_Scenario_Calculations!T57</f>
        <v>#DIV/0!</v>
      </c>
      <c r="L51" s="99" t="e">
        <f>Med_Scenario_Calculations!U57</f>
        <v>#DIV/0!</v>
      </c>
      <c r="M51" s="99" t="e">
        <f>Med_Scenario_Calculations!V57</f>
        <v>#DIV/0!</v>
      </c>
    </row>
    <row r="52" spans="2:13" ht="14.25" x14ac:dyDescent="0.2">
      <c r="B52" s="98" t="s">
        <v>112</v>
      </c>
      <c r="C52" s="98" t="s">
        <v>62</v>
      </c>
      <c r="D52" s="98">
        <v>9</v>
      </c>
      <c r="E52" s="98" t="str">
        <f t="shared" si="0"/>
        <v>Tolyfluanid</v>
      </c>
      <c r="F52" s="99" t="e">
        <f>Med_Scenario_Calculations!K58</f>
        <v>#DIV/0!</v>
      </c>
      <c r="G52" s="99" t="e">
        <f>Med_Scenario_Calculations!L58</f>
        <v>#DIV/0!</v>
      </c>
      <c r="H52" s="99" t="e">
        <f>Med_Scenario_Calculations!M58</f>
        <v>#DIV/0!</v>
      </c>
      <c r="I52" s="99" t="e">
        <f>Med_Scenario_Calculations!N58</f>
        <v>#DIV/0!</v>
      </c>
      <c r="J52" s="99" t="e">
        <f>Med_Scenario_Calculations!S58</f>
        <v>#DIV/0!</v>
      </c>
      <c r="K52" s="99" t="e">
        <f>Med_Scenario_Calculations!T58</f>
        <v>#DIV/0!</v>
      </c>
      <c r="L52" s="99" t="e">
        <f>Med_Scenario_Calculations!U58</f>
        <v>#DIV/0!</v>
      </c>
      <c r="M52" s="99" t="e">
        <f>Med_Scenario_Calculations!V58</f>
        <v>#DIV/0!</v>
      </c>
    </row>
    <row r="53" spans="2:13" ht="14.25" x14ac:dyDescent="0.2">
      <c r="B53" s="98" t="s">
        <v>113</v>
      </c>
      <c r="C53" s="98" t="s">
        <v>63</v>
      </c>
      <c r="D53" s="98">
        <v>1</v>
      </c>
      <c r="E53" s="98" t="str">
        <f t="shared" si="0"/>
        <v>Tolyfluanid</v>
      </c>
      <c r="F53" s="99" t="e">
        <f>Med_Scenario_Calculations!K59</f>
        <v>#DIV/0!</v>
      </c>
      <c r="G53" s="99" t="e">
        <f>Med_Scenario_Calculations!L59</f>
        <v>#DIV/0!</v>
      </c>
      <c r="H53" s="99" t="e">
        <f>Med_Scenario_Calculations!M59</f>
        <v>#DIV/0!</v>
      </c>
      <c r="I53" s="99" t="e">
        <f>Med_Scenario_Calculations!N59</f>
        <v>#DIV/0!</v>
      </c>
      <c r="J53" s="99" t="e">
        <f>Med_Scenario_Calculations!S59</f>
        <v>#DIV/0!</v>
      </c>
      <c r="K53" s="99" t="e">
        <f>Med_Scenario_Calculations!T59</f>
        <v>#DIV/0!</v>
      </c>
      <c r="L53" s="99" t="e">
        <f>Med_Scenario_Calculations!U59</f>
        <v>#DIV/0!</v>
      </c>
      <c r="M53" s="99" t="e">
        <f>Med_Scenario_Calculations!V59</f>
        <v>#DIV/0!</v>
      </c>
    </row>
    <row r="54" spans="2:13" ht="14.25" x14ac:dyDescent="0.2">
      <c r="B54" s="98" t="s">
        <v>114</v>
      </c>
      <c r="C54" s="98" t="s">
        <v>63</v>
      </c>
      <c r="D54" s="98">
        <v>3</v>
      </c>
      <c r="E54" s="98" t="str">
        <f t="shared" si="0"/>
        <v>Tolyfluanid</v>
      </c>
      <c r="F54" s="99" t="e">
        <f>Med_Scenario_Calculations!K60</f>
        <v>#DIV/0!</v>
      </c>
      <c r="G54" s="99" t="e">
        <f>Med_Scenario_Calculations!L60</f>
        <v>#DIV/0!</v>
      </c>
      <c r="H54" s="99" t="e">
        <f>Med_Scenario_Calculations!M60</f>
        <v>#DIV/0!</v>
      </c>
      <c r="I54" s="99" t="e">
        <f>Med_Scenario_Calculations!N60</f>
        <v>#DIV/0!</v>
      </c>
      <c r="J54" s="99" t="e">
        <f>Med_Scenario_Calculations!S60</f>
        <v>#DIV/0!</v>
      </c>
      <c r="K54" s="99" t="e">
        <f>Med_Scenario_Calculations!T60</f>
        <v>#DIV/0!</v>
      </c>
      <c r="L54" s="99" t="e">
        <f>Med_Scenario_Calculations!U60</f>
        <v>#DIV/0!</v>
      </c>
      <c r="M54" s="99" t="e">
        <f>Med_Scenario_Calculations!V60</f>
        <v>#DIV/0!</v>
      </c>
    </row>
    <row r="55" spans="2:13" ht="14.25" x14ac:dyDescent="0.2">
      <c r="B55" s="98" t="s">
        <v>115</v>
      </c>
      <c r="C55" s="98" t="s">
        <v>63</v>
      </c>
      <c r="D55" s="98">
        <v>4</v>
      </c>
      <c r="E55" s="98" t="str">
        <f t="shared" si="0"/>
        <v>Tolyfluanid</v>
      </c>
      <c r="F55" s="99" t="e">
        <f>Med_Scenario_Calculations!K61</f>
        <v>#DIV/0!</v>
      </c>
      <c r="G55" s="99" t="e">
        <f>Med_Scenario_Calculations!L61</f>
        <v>#DIV/0!</v>
      </c>
      <c r="H55" s="99" t="e">
        <f>Med_Scenario_Calculations!M61</f>
        <v>#DIV/0!</v>
      </c>
      <c r="I55" s="99" t="e">
        <f>Med_Scenario_Calculations!N61</f>
        <v>#DIV/0!</v>
      </c>
      <c r="J55" s="99" t="e">
        <f>Med_Scenario_Calculations!S61</f>
        <v>#DIV/0!</v>
      </c>
      <c r="K55" s="99" t="e">
        <f>Med_Scenario_Calculations!T61</f>
        <v>#DIV/0!</v>
      </c>
      <c r="L55" s="99" t="e">
        <f>Med_Scenario_Calculations!U61</f>
        <v>#DIV/0!</v>
      </c>
      <c r="M55" s="99" t="e">
        <f>Med_Scenario_Calculations!V61</f>
        <v>#DIV/0!</v>
      </c>
    </row>
    <row r="56" spans="2:13" ht="14.25" x14ac:dyDescent="0.2">
      <c r="B56" s="98" t="s">
        <v>116</v>
      </c>
      <c r="C56" s="98" t="s">
        <v>63</v>
      </c>
      <c r="D56" s="98">
        <v>5</v>
      </c>
      <c r="E56" s="98" t="str">
        <f t="shared" si="0"/>
        <v>Tolyfluanid</v>
      </c>
      <c r="F56" s="99" t="e">
        <f>Med_Scenario_Calculations!K62</f>
        <v>#DIV/0!</v>
      </c>
      <c r="G56" s="99" t="e">
        <f>Med_Scenario_Calculations!L62</f>
        <v>#DIV/0!</v>
      </c>
      <c r="H56" s="99" t="e">
        <f>Med_Scenario_Calculations!M62</f>
        <v>#DIV/0!</v>
      </c>
      <c r="I56" s="99" t="e">
        <f>Med_Scenario_Calculations!N62</f>
        <v>#DIV/0!</v>
      </c>
      <c r="J56" s="99" t="e">
        <f>Med_Scenario_Calculations!S62</f>
        <v>#DIV/0!</v>
      </c>
      <c r="K56" s="99" t="e">
        <f>Med_Scenario_Calculations!T62</f>
        <v>#DIV/0!</v>
      </c>
      <c r="L56" s="99" t="e">
        <f>Med_Scenario_Calculations!U62</f>
        <v>#DIV/0!</v>
      </c>
      <c r="M56" s="99" t="e">
        <f>Med_Scenario_Calculations!V62</f>
        <v>#DIV/0!</v>
      </c>
    </row>
    <row r="57" spans="2:13" ht="14.25" x14ac:dyDescent="0.2">
      <c r="B57" s="98" t="s">
        <v>117</v>
      </c>
      <c r="C57" s="98" t="s">
        <v>64</v>
      </c>
      <c r="D57" s="98">
        <v>1</v>
      </c>
      <c r="E57" s="98" t="str">
        <f t="shared" si="0"/>
        <v>Tolyfluanid</v>
      </c>
      <c r="F57" s="99" t="e">
        <f>Med_Scenario_Calculations!K63</f>
        <v>#DIV/0!</v>
      </c>
      <c r="G57" s="99" t="e">
        <f>Med_Scenario_Calculations!L63</f>
        <v>#DIV/0!</v>
      </c>
      <c r="H57" s="99" t="e">
        <f>Med_Scenario_Calculations!M63</f>
        <v>#DIV/0!</v>
      </c>
      <c r="I57" s="99" t="e">
        <f>Med_Scenario_Calculations!N63</f>
        <v>#DIV/0!</v>
      </c>
      <c r="J57" s="99" t="e">
        <f>Med_Scenario_Calculations!S63</f>
        <v>#DIV/0!</v>
      </c>
      <c r="K57" s="99" t="e">
        <f>Med_Scenario_Calculations!T63</f>
        <v>#DIV/0!</v>
      </c>
      <c r="L57" s="99" t="e">
        <f>Med_Scenario_Calculations!U63</f>
        <v>#DIV/0!</v>
      </c>
      <c r="M57" s="99" t="e">
        <f>Med_Scenario_Calculations!V63</f>
        <v>#DIV/0!</v>
      </c>
    </row>
    <row r="58" spans="2:13" ht="14.25" x14ac:dyDescent="0.2">
      <c r="B58" s="98" t="s">
        <v>118</v>
      </c>
      <c r="C58" s="98" t="s">
        <v>64</v>
      </c>
      <c r="D58" s="98">
        <v>2</v>
      </c>
      <c r="E58" s="98" t="str">
        <f t="shared" si="0"/>
        <v>Tolyfluanid</v>
      </c>
      <c r="F58" s="99" t="e">
        <f>Med_Scenario_Calculations!K64</f>
        <v>#DIV/0!</v>
      </c>
      <c r="G58" s="99" t="e">
        <f>Med_Scenario_Calculations!L64</f>
        <v>#DIV/0!</v>
      </c>
      <c r="H58" s="99" t="e">
        <f>Med_Scenario_Calculations!M64</f>
        <v>#DIV/0!</v>
      </c>
      <c r="I58" s="99" t="e">
        <f>Med_Scenario_Calculations!N64</f>
        <v>#DIV/0!</v>
      </c>
      <c r="J58" s="99" t="e">
        <f>Med_Scenario_Calculations!S64</f>
        <v>#DIV/0!</v>
      </c>
      <c r="K58" s="99" t="e">
        <f>Med_Scenario_Calculations!T64</f>
        <v>#DIV/0!</v>
      </c>
      <c r="L58" s="99" t="e">
        <f>Med_Scenario_Calculations!U64</f>
        <v>#DIV/0!</v>
      </c>
      <c r="M58" s="99" t="e">
        <f>Med_Scenario_Calculations!V64</f>
        <v>#DIV/0!</v>
      </c>
    </row>
    <row r="59" spans="2:13" ht="14.25" x14ac:dyDescent="0.2">
      <c r="B59" s="98" t="s">
        <v>119</v>
      </c>
      <c r="C59" s="98" t="s">
        <v>64</v>
      </c>
      <c r="D59" s="98">
        <v>3</v>
      </c>
      <c r="E59" s="98" t="str">
        <f t="shared" si="0"/>
        <v>Tolyfluanid</v>
      </c>
      <c r="F59" s="99" t="e">
        <f>Med_Scenario_Calculations!K65</f>
        <v>#DIV/0!</v>
      </c>
      <c r="G59" s="99" t="e">
        <f>Med_Scenario_Calculations!L65</f>
        <v>#DIV/0!</v>
      </c>
      <c r="H59" s="99" t="e">
        <f>Med_Scenario_Calculations!M65</f>
        <v>#DIV/0!</v>
      </c>
      <c r="I59" s="99" t="e">
        <f>Med_Scenario_Calculations!N65</f>
        <v>#DIV/0!</v>
      </c>
      <c r="J59" s="99" t="e">
        <f>Med_Scenario_Calculations!S65</f>
        <v>#DIV/0!</v>
      </c>
      <c r="K59" s="99" t="e">
        <f>Med_Scenario_Calculations!T65</f>
        <v>#DIV/0!</v>
      </c>
      <c r="L59" s="99" t="e">
        <f>Med_Scenario_Calculations!U65</f>
        <v>#DIV/0!</v>
      </c>
      <c r="M59" s="99" t="e">
        <f>Med_Scenario_Calculations!V65</f>
        <v>#DIV/0!</v>
      </c>
    </row>
    <row r="60" spans="2:13" x14ac:dyDescent="0.2">
      <c r="B60" s="168" t="s">
        <v>270</v>
      </c>
      <c r="C60" s="168"/>
      <c r="D60" s="168"/>
      <c r="E60" s="168"/>
      <c r="F60" s="100" t="e">
        <f>Med_Scenario_Calculations!K68</f>
        <v>#DIV/0!</v>
      </c>
      <c r="G60" s="100" t="e">
        <f>Med_Scenario_Calculations!L68</f>
        <v>#DIV/0!</v>
      </c>
      <c r="H60" s="100" t="e">
        <f>Med_Scenario_Calculations!M68</f>
        <v>#DIV/0!</v>
      </c>
      <c r="I60" s="100" t="e">
        <f>Med_Scenario_Calculations!N68</f>
        <v>#DIV/0!</v>
      </c>
      <c r="J60" s="101" t="e">
        <f>Med_Scenario_Calculations!S68</f>
        <v>#DIV/0!</v>
      </c>
      <c r="K60" s="101" t="e">
        <f>Med_Scenario_Calculations!T68</f>
        <v>#DIV/0!</v>
      </c>
      <c r="L60" s="101" t="e">
        <f>Med_Scenario_Calculations!U68</f>
        <v>#DIV/0!</v>
      </c>
      <c r="M60" s="101" t="e">
        <f>Med_Scenario_Calculations!V68</f>
        <v>#DIV/0!</v>
      </c>
    </row>
    <row r="61" spans="2:13" x14ac:dyDescent="0.2">
      <c r="B61" s="168" t="s">
        <v>120</v>
      </c>
      <c r="C61" s="168"/>
      <c r="D61" s="168"/>
      <c r="E61" s="168"/>
      <c r="F61" s="100" t="e">
        <f>Med_Scenario_Calculations!K66</f>
        <v>#DIV/0!</v>
      </c>
      <c r="G61" s="100" t="e">
        <f>Med_Scenario_Calculations!L66</f>
        <v>#DIV/0!</v>
      </c>
      <c r="H61" s="100" t="e">
        <f>Med_Scenario_Calculations!M66</f>
        <v>#DIV/0!</v>
      </c>
      <c r="I61" s="100" t="e">
        <f>Med_Scenario_Calculations!N66</f>
        <v>#DIV/0!</v>
      </c>
      <c r="J61" s="63" t="e">
        <f>Med_Scenario_Calculations!S66</f>
        <v>#DIV/0!</v>
      </c>
      <c r="K61" s="63" t="e">
        <f>Med_Scenario_Calculations!T66</f>
        <v>#DIV/0!</v>
      </c>
      <c r="L61" s="63" t="e">
        <f>Med_Scenario_Calculations!U66</f>
        <v>#DIV/0!</v>
      </c>
      <c r="M61" s="63" t="e">
        <f>Med_Scenario_Calculations!V66</f>
        <v>#DIV/0!</v>
      </c>
    </row>
    <row r="62" spans="2:13" x14ac:dyDescent="0.2">
      <c r="B62" s="168" t="s">
        <v>121</v>
      </c>
      <c r="C62" s="168"/>
      <c r="D62" s="168"/>
      <c r="E62" s="168"/>
      <c r="F62" s="100" t="e">
        <f>Med_Scenario_Calculations!K67</f>
        <v>#DIV/0!</v>
      </c>
      <c r="G62" s="100" t="e">
        <f>Med_Scenario_Calculations!L67</f>
        <v>#DIV/0!</v>
      </c>
      <c r="H62" s="100" t="e">
        <f>Med_Scenario_Calculations!M67</f>
        <v>#DIV/0!</v>
      </c>
      <c r="I62" s="100" t="e">
        <f>Med_Scenario_Calculations!N67</f>
        <v>#DIV/0!</v>
      </c>
      <c r="J62" s="63" t="e">
        <f>Med_Scenario_Calculations!S67</f>
        <v>#DIV/0!</v>
      </c>
      <c r="K62" s="63" t="e">
        <f>Med_Scenario_Calculations!T67</f>
        <v>#DIV/0!</v>
      </c>
      <c r="L62" s="63" t="e">
        <f>Med_Scenario_Calculations!U67</f>
        <v>#DIV/0!</v>
      </c>
      <c r="M62" s="63" t="e">
        <f>Med_Scenario_Calculations!V67</f>
        <v>#DIV/0!</v>
      </c>
    </row>
  </sheetData>
  <mergeCells count="12">
    <mergeCell ref="B4:M4"/>
    <mergeCell ref="B2:M2"/>
    <mergeCell ref="B10:F10"/>
    <mergeCell ref="B60:E60"/>
    <mergeCell ref="B61:E61"/>
    <mergeCell ref="B62:E62"/>
    <mergeCell ref="C13:D13"/>
    <mergeCell ref="B12:M12"/>
    <mergeCell ref="B6:G6"/>
    <mergeCell ref="B7:F7"/>
    <mergeCell ref="B8:F8"/>
    <mergeCell ref="B9:F9"/>
  </mergeCells>
  <conditionalFormatting sqref="J14:M62">
    <cfRule type="cellIs" dxfId="10" priority="1" operator="lessThan">
      <formula>1</formula>
    </cfRule>
    <cfRule type="cellIs" dxfId="9" priority="2" operator="greaterThan">
      <formula>1</formula>
    </cfRule>
    <cfRule type="cellIs" dxfId="8" priority="3" operator="equal">
      <formula>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54"/>
  <sheetViews>
    <sheetView zoomScale="85" zoomScaleNormal="85" workbookViewId="0"/>
  </sheetViews>
  <sheetFormatPr defaultRowHeight="12.75" x14ac:dyDescent="0.2"/>
  <cols>
    <col min="1" max="1" width="9" style="3"/>
    <col min="2" max="2" width="18.25" style="3" customWidth="1"/>
    <col min="3" max="3" width="3.875" style="3" bestFit="1" customWidth="1"/>
    <col min="4" max="4" width="3.625" style="3" bestFit="1" customWidth="1"/>
    <col min="5" max="5" width="24.5" style="3" customWidth="1"/>
    <col min="6" max="6" width="10.75" style="3" customWidth="1"/>
    <col min="7" max="7" width="12.75" style="3" customWidth="1"/>
    <col min="8" max="8" width="12.375" style="3" customWidth="1"/>
    <col min="9" max="9" width="11.75" style="3" customWidth="1"/>
    <col min="10" max="10" width="10.625" style="3" customWidth="1"/>
    <col min="11" max="12" width="10.625" style="3" bestFit="1" customWidth="1"/>
    <col min="13" max="13" width="11" style="3" customWidth="1"/>
    <col min="14" max="16384" width="9" style="3"/>
  </cols>
  <sheetData>
    <row r="2" spans="2:14" ht="18" x14ac:dyDescent="0.25">
      <c r="B2" s="144" t="s">
        <v>307</v>
      </c>
      <c r="C2" s="144"/>
      <c r="D2" s="144"/>
      <c r="E2" s="144"/>
      <c r="F2" s="144"/>
      <c r="G2" s="144"/>
      <c r="H2" s="144"/>
      <c r="I2" s="144"/>
      <c r="J2" s="144"/>
      <c r="K2" s="144"/>
      <c r="L2" s="144"/>
      <c r="M2" s="144"/>
    </row>
    <row r="4" spans="2:14" ht="21" customHeight="1" thickBot="1" x14ac:dyDescent="0.35">
      <c r="B4" s="166" t="s">
        <v>302</v>
      </c>
      <c r="C4" s="166"/>
      <c r="D4" s="166"/>
      <c r="E4" s="166"/>
      <c r="F4" s="166"/>
      <c r="G4" s="166"/>
      <c r="H4" s="166"/>
      <c r="I4" s="166"/>
      <c r="J4" s="166"/>
      <c r="K4" s="166"/>
      <c r="L4" s="166"/>
      <c r="M4" s="166"/>
      <c r="N4" s="132"/>
    </row>
    <row r="5" spans="2:14" ht="13.5" thickTop="1" x14ac:dyDescent="0.2"/>
    <row r="6" spans="2:14" ht="15" x14ac:dyDescent="0.2">
      <c r="B6" s="172" t="s">
        <v>279</v>
      </c>
      <c r="C6" s="172"/>
      <c r="D6" s="172"/>
      <c r="E6" s="172"/>
      <c r="F6" s="172"/>
      <c r="G6" s="172"/>
    </row>
    <row r="7" spans="2:14" ht="14.25" x14ac:dyDescent="0.2">
      <c r="B7" s="171" t="s">
        <v>246</v>
      </c>
      <c r="C7" s="171"/>
      <c r="D7" s="171"/>
      <c r="E7" s="171"/>
      <c r="F7" s="171"/>
      <c r="G7" s="52">
        <f>PNEC_Aquatic_Inside</f>
        <v>2.6499999999999999E-2</v>
      </c>
    </row>
    <row r="8" spans="2:14" ht="42.75" x14ac:dyDescent="0.2">
      <c r="B8" s="171" t="s">
        <v>247</v>
      </c>
      <c r="C8" s="171"/>
      <c r="D8" s="171"/>
      <c r="E8" s="171"/>
      <c r="F8" s="171"/>
      <c r="G8" s="52" t="str">
        <f>PNEC_Sediment_Inside</f>
        <v>No Risk Assessment required</v>
      </c>
    </row>
    <row r="9" spans="2:14" ht="14.25" x14ac:dyDescent="0.2">
      <c r="B9" s="171" t="s">
        <v>248</v>
      </c>
      <c r="C9" s="171"/>
      <c r="D9" s="171"/>
      <c r="E9" s="171"/>
      <c r="F9" s="171"/>
      <c r="G9" s="52">
        <f>PNEC_Aquatic_Surrounding</f>
        <v>2.6499999999999999E-2</v>
      </c>
    </row>
    <row r="10" spans="2:14" ht="42.75" x14ac:dyDescent="0.2">
      <c r="B10" s="170" t="s">
        <v>271</v>
      </c>
      <c r="C10" s="171"/>
      <c r="D10" s="171"/>
      <c r="E10" s="171"/>
      <c r="F10" s="171"/>
      <c r="G10" s="52" t="str">
        <f>PNEC_Sediment_Surrounding</f>
        <v>No risk assessment required</v>
      </c>
    </row>
    <row r="11" spans="2:14" ht="13.5" thickBot="1" x14ac:dyDescent="0.25"/>
    <row r="12" spans="2:14" ht="15.75" thickBot="1" x14ac:dyDescent="0.25">
      <c r="B12" s="173" t="s">
        <v>242</v>
      </c>
      <c r="C12" s="174"/>
      <c r="D12" s="174"/>
      <c r="E12" s="174"/>
      <c r="F12" s="174"/>
      <c r="G12" s="174"/>
      <c r="H12" s="174"/>
      <c r="I12" s="174"/>
      <c r="J12" s="174"/>
      <c r="K12" s="174"/>
      <c r="L12" s="174"/>
      <c r="M12" s="174"/>
    </row>
    <row r="13" spans="2:14" ht="99.75" x14ac:dyDescent="0.2">
      <c r="B13" s="20" t="s">
        <v>10</v>
      </c>
      <c r="C13" s="169" t="s">
        <v>11</v>
      </c>
      <c r="D13" s="169"/>
      <c r="E13" s="20" t="s">
        <v>12</v>
      </c>
      <c r="F13" s="18" t="s">
        <v>245</v>
      </c>
      <c r="G13" s="18" t="s">
        <v>316</v>
      </c>
      <c r="H13" s="18" t="s">
        <v>317</v>
      </c>
      <c r="I13" s="18" t="s">
        <v>318</v>
      </c>
      <c r="J13" s="18" t="s">
        <v>170</v>
      </c>
      <c r="K13" s="18" t="s">
        <v>319</v>
      </c>
      <c r="L13" s="18" t="s">
        <v>320</v>
      </c>
      <c r="M13" s="18" t="s">
        <v>321</v>
      </c>
    </row>
    <row r="14" spans="2:14" ht="14.25" x14ac:dyDescent="0.2">
      <c r="B14" s="98" t="s">
        <v>181</v>
      </c>
      <c r="C14" s="98" t="s">
        <v>240</v>
      </c>
      <c r="D14" s="98">
        <v>11</v>
      </c>
      <c r="E14" s="98" t="str">
        <f t="shared" ref="E14:E51" si="0">Compound_Name</f>
        <v>Tolyfluanid</v>
      </c>
      <c r="F14" s="99" t="e">
        <f>Baltic_Scenario_Calculations!K20</f>
        <v>#DIV/0!</v>
      </c>
      <c r="G14" s="99" t="e">
        <f>Baltic_Scenario_Calculations!L20</f>
        <v>#DIV/0!</v>
      </c>
      <c r="H14" s="99" t="e">
        <f>Baltic_Scenario_Calculations!M20</f>
        <v>#DIV/0!</v>
      </c>
      <c r="I14" s="99" t="e">
        <f>Baltic_Scenario_Calculations!N20</f>
        <v>#DIV/0!</v>
      </c>
      <c r="J14" s="99" t="e">
        <f>Baltic_Scenario_Calculations!S20</f>
        <v>#DIV/0!</v>
      </c>
      <c r="K14" s="99" t="e">
        <f>Baltic_Scenario_Calculations!T20</f>
        <v>#DIV/0!</v>
      </c>
      <c r="L14" s="99" t="e">
        <f>Baltic_Scenario_Calculations!U20</f>
        <v>#DIV/0!</v>
      </c>
      <c r="M14" s="99" t="e">
        <f>Baltic_Scenario_Calculations!V20</f>
        <v>#DIV/0!</v>
      </c>
    </row>
    <row r="15" spans="2:14" ht="14.25" x14ac:dyDescent="0.2">
      <c r="B15" s="98" t="s">
        <v>182</v>
      </c>
      <c r="C15" s="98" t="s">
        <v>239</v>
      </c>
      <c r="D15" s="98">
        <v>8</v>
      </c>
      <c r="E15" s="98" t="str">
        <f t="shared" si="0"/>
        <v>Tolyfluanid</v>
      </c>
      <c r="F15" s="99" t="e">
        <f>Baltic_Scenario_Calculations!K21</f>
        <v>#DIV/0!</v>
      </c>
      <c r="G15" s="99" t="e">
        <f>Baltic_Scenario_Calculations!L21</f>
        <v>#DIV/0!</v>
      </c>
      <c r="H15" s="99" t="e">
        <f>Baltic_Scenario_Calculations!M21</f>
        <v>#DIV/0!</v>
      </c>
      <c r="I15" s="99" t="e">
        <f>Baltic_Scenario_Calculations!N21</f>
        <v>#DIV/0!</v>
      </c>
      <c r="J15" s="99" t="e">
        <f>Baltic_Scenario_Calculations!S21</f>
        <v>#DIV/0!</v>
      </c>
      <c r="K15" s="99" t="e">
        <f>Baltic_Scenario_Calculations!T21</f>
        <v>#DIV/0!</v>
      </c>
      <c r="L15" s="99" t="e">
        <f>Baltic_Scenario_Calculations!U21</f>
        <v>#DIV/0!</v>
      </c>
      <c r="M15" s="99" t="e">
        <f>Baltic_Scenario_Calculations!V21</f>
        <v>#DIV/0!</v>
      </c>
    </row>
    <row r="16" spans="2:14" ht="14.25" x14ac:dyDescent="0.2">
      <c r="B16" s="98" t="s">
        <v>183</v>
      </c>
      <c r="C16" s="98" t="s">
        <v>239</v>
      </c>
      <c r="D16" s="98">
        <v>12</v>
      </c>
      <c r="E16" s="98" t="str">
        <f t="shared" si="0"/>
        <v>Tolyfluanid</v>
      </c>
      <c r="F16" s="99" t="e">
        <f>Baltic_Scenario_Calculations!K22</f>
        <v>#DIV/0!</v>
      </c>
      <c r="G16" s="99" t="e">
        <f>Baltic_Scenario_Calculations!L22</f>
        <v>#DIV/0!</v>
      </c>
      <c r="H16" s="99" t="e">
        <f>Baltic_Scenario_Calculations!M22</f>
        <v>#DIV/0!</v>
      </c>
      <c r="I16" s="99" t="e">
        <f>Baltic_Scenario_Calculations!N22</f>
        <v>#DIV/0!</v>
      </c>
      <c r="J16" s="99" t="e">
        <f>Baltic_Scenario_Calculations!S22</f>
        <v>#DIV/0!</v>
      </c>
      <c r="K16" s="99" t="e">
        <f>Baltic_Scenario_Calculations!T22</f>
        <v>#DIV/0!</v>
      </c>
      <c r="L16" s="99" t="e">
        <f>Baltic_Scenario_Calculations!U22</f>
        <v>#DIV/0!</v>
      </c>
      <c r="M16" s="99" t="e">
        <f>Baltic_Scenario_Calculations!V22</f>
        <v>#DIV/0!</v>
      </c>
    </row>
    <row r="17" spans="2:13" ht="14.25" x14ac:dyDescent="0.2">
      <c r="B17" s="98" t="s">
        <v>184</v>
      </c>
      <c r="C17" s="98" t="s">
        <v>239</v>
      </c>
      <c r="D17" s="98">
        <v>13</v>
      </c>
      <c r="E17" s="98" t="str">
        <f t="shared" si="0"/>
        <v>Tolyfluanid</v>
      </c>
      <c r="F17" s="99" t="e">
        <f>Baltic_Scenario_Calculations!K23</f>
        <v>#DIV/0!</v>
      </c>
      <c r="G17" s="99" t="e">
        <f>Baltic_Scenario_Calculations!L23</f>
        <v>#DIV/0!</v>
      </c>
      <c r="H17" s="99" t="e">
        <f>Baltic_Scenario_Calculations!M23</f>
        <v>#DIV/0!</v>
      </c>
      <c r="I17" s="99" t="e">
        <f>Baltic_Scenario_Calculations!N23</f>
        <v>#DIV/0!</v>
      </c>
      <c r="J17" s="99" t="e">
        <f>Baltic_Scenario_Calculations!S23</f>
        <v>#DIV/0!</v>
      </c>
      <c r="K17" s="99" t="e">
        <f>Baltic_Scenario_Calculations!T23</f>
        <v>#DIV/0!</v>
      </c>
      <c r="L17" s="99" t="e">
        <f>Baltic_Scenario_Calculations!U23</f>
        <v>#DIV/0!</v>
      </c>
      <c r="M17" s="99" t="e">
        <f>Baltic_Scenario_Calculations!V23</f>
        <v>#DIV/0!</v>
      </c>
    </row>
    <row r="18" spans="2:13" ht="14.25" x14ac:dyDescent="0.2">
      <c r="B18" s="98" t="s">
        <v>185</v>
      </c>
      <c r="C18" s="98" t="s">
        <v>239</v>
      </c>
      <c r="D18" s="98">
        <v>14</v>
      </c>
      <c r="E18" s="98" t="str">
        <f t="shared" si="0"/>
        <v>Tolyfluanid</v>
      </c>
      <c r="F18" s="99" t="e">
        <f>Baltic_Scenario_Calculations!K24</f>
        <v>#DIV/0!</v>
      </c>
      <c r="G18" s="99" t="e">
        <f>Baltic_Scenario_Calculations!L24</f>
        <v>#DIV/0!</v>
      </c>
      <c r="H18" s="99" t="e">
        <f>Baltic_Scenario_Calculations!M24</f>
        <v>#DIV/0!</v>
      </c>
      <c r="I18" s="99" t="e">
        <f>Baltic_Scenario_Calculations!N24</f>
        <v>#DIV/0!</v>
      </c>
      <c r="J18" s="99" t="e">
        <f>Baltic_Scenario_Calculations!S24</f>
        <v>#DIV/0!</v>
      </c>
      <c r="K18" s="99" t="e">
        <f>Baltic_Scenario_Calculations!T24</f>
        <v>#DIV/0!</v>
      </c>
      <c r="L18" s="99" t="e">
        <f>Baltic_Scenario_Calculations!U24</f>
        <v>#DIV/0!</v>
      </c>
      <c r="M18" s="99" t="e">
        <f>Baltic_Scenario_Calculations!V24</f>
        <v>#DIV/0!</v>
      </c>
    </row>
    <row r="19" spans="2:13" ht="14.25" x14ac:dyDescent="0.2">
      <c r="B19" s="98" t="s">
        <v>186</v>
      </c>
      <c r="C19" s="98" t="s">
        <v>239</v>
      </c>
      <c r="D19" s="98">
        <v>15</v>
      </c>
      <c r="E19" s="98" t="str">
        <f t="shared" si="0"/>
        <v>Tolyfluanid</v>
      </c>
      <c r="F19" s="99" t="e">
        <f>Baltic_Scenario_Calculations!K25</f>
        <v>#DIV/0!</v>
      </c>
      <c r="G19" s="99" t="e">
        <f>Baltic_Scenario_Calculations!L25</f>
        <v>#DIV/0!</v>
      </c>
      <c r="H19" s="99" t="e">
        <f>Baltic_Scenario_Calculations!M25</f>
        <v>#DIV/0!</v>
      </c>
      <c r="I19" s="99" t="e">
        <f>Baltic_Scenario_Calculations!N25</f>
        <v>#DIV/0!</v>
      </c>
      <c r="J19" s="99" t="e">
        <f>Baltic_Scenario_Calculations!S25</f>
        <v>#DIV/0!</v>
      </c>
      <c r="K19" s="99" t="e">
        <f>Baltic_Scenario_Calculations!T25</f>
        <v>#DIV/0!</v>
      </c>
      <c r="L19" s="99" t="e">
        <f>Baltic_Scenario_Calculations!U25</f>
        <v>#DIV/0!</v>
      </c>
      <c r="M19" s="99" t="e">
        <f>Baltic_Scenario_Calculations!V25</f>
        <v>#DIV/0!</v>
      </c>
    </row>
    <row r="20" spans="2:13" ht="14.25" x14ac:dyDescent="0.2">
      <c r="B20" s="98" t="s">
        <v>187</v>
      </c>
      <c r="C20" s="98" t="s">
        <v>239</v>
      </c>
      <c r="D20" s="98">
        <v>16</v>
      </c>
      <c r="E20" s="98" t="str">
        <f t="shared" si="0"/>
        <v>Tolyfluanid</v>
      </c>
      <c r="F20" s="99" t="e">
        <f>Baltic_Scenario_Calculations!K26</f>
        <v>#DIV/0!</v>
      </c>
      <c r="G20" s="99" t="e">
        <f>Baltic_Scenario_Calculations!L26</f>
        <v>#DIV/0!</v>
      </c>
      <c r="H20" s="99" t="e">
        <f>Baltic_Scenario_Calculations!M26</f>
        <v>#DIV/0!</v>
      </c>
      <c r="I20" s="99" t="e">
        <f>Baltic_Scenario_Calculations!N26</f>
        <v>#DIV/0!</v>
      </c>
      <c r="J20" s="99" t="e">
        <f>Baltic_Scenario_Calculations!S26</f>
        <v>#DIV/0!</v>
      </c>
      <c r="K20" s="99" t="e">
        <f>Baltic_Scenario_Calculations!T26</f>
        <v>#DIV/0!</v>
      </c>
      <c r="L20" s="99" t="e">
        <f>Baltic_Scenario_Calculations!U26</f>
        <v>#DIV/0!</v>
      </c>
      <c r="M20" s="99" t="e">
        <f>Baltic_Scenario_Calculations!V26</f>
        <v>#DIV/0!</v>
      </c>
    </row>
    <row r="21" spans="2:13" ht="14.25" x14ac:dyDescent="0.2">
      <c r="B21" s="98" t="s">
        <v>188</v>
      </c>
      <c r="C21" s="98" t="s">
        <v>250</v>
      </c>
      <c r="D21" s="98">
        <v>8</v>
      </c>
      <c r="E21" s="98" t="str">
        <f t="shared" si="0"/>
        <v>Tolyfluanid</v>
      </c>
      <c r="F21" s="99" t="e">
        <f>Baltic_Scenario_Calculations!K27</f>
        <v>#DIV/0!</v>
      </c>
      <c r="G21" s="99" t="e">
        <f>Baltic_Scenario_Calculations!L27</f>
        <v>#DIV/0!</v>
      </c>
      <c r="H21" s="99" t="e">
        <f>Baltic_Scenario_Calculations!M27</f>
        <v>#DIV/0!</v>
      </c>
      <c r="I21" s="99" t="e">
        <f>Baltic_Scenario_Calculations!N27</f>
        <v>#DIV/0!</v>
      </c>
      <c r="J21" s="99" t="e">
        <f>Baltic_Scenario_Calculations!S27</f>
        <v>#DIV/0!</v>
      </c>
      <c r="K21" s="99" t="e">
        <f>Baltic_Scenario_Calculations!T27</f>
        <v>#DIV/0!</v>
      </c>
      <c r="L21" s="99" t="e">
        <f>Baltic_Scenario_Calculations!U27</f>
        <v>#DIV/0!</v>
      </c>
      <c r="M21" s="99" t="e">
        <f>Baltic_Scenario_Calculations!V27</f>
        <v>#DIV/0!</v>
      </c>
    </row>
    <row r="22" spans="2:13" ht="14.25" x14ac:dyDescent="0.2">
      <c r="B22" s="98" t="s">
        <v>189</v>
      </c>
      <c r="C22" s="98" t="s">
        <v>250</v>
      </c>
      <c r="D22" s="98">
        <v>9</v>
      </c>
      <c r="E22" s="98" t="str">
        <f t="shared" si="0"/>
        <v>Tolyfluanid</v>
      </c>
      <c r="F22" s="99" t="e">
        <f>Baltic_Scenario_Calculations!K28</f>
        <v>#DIV/0!</v>
      </c>
      <c r="G22" s="99" t="e">
        <f>Baltic_Scenario_Calculations!L28</f>
        <v>#DIV/0!</v>
      </c>
      <c r="H22" s="99" t="e">
        <f>Baltic_Scenario_Calculations!M28</f>
        <v>#DIV/0!</v>
      </c>
      <c r="I22" s="99" t="e">
        <f>Baltic_Scenario_Calculations!N28</f>
        <v>#DIV/0!</v>
      </c>
      <c r="J22" s="99" t="e">
        <f>Baltic_Scenario_Calculations!S28</f>
        <v>#DIV/0!</v>
      </c>
      <c r="K22" s="99" t="e">
        <f>Baltic_Scenario_Calculations!T28</f>
        <v>#DIV/0!</v>
      </c>
      <c r="L22" s="99" t="e">
        <f>Baltic_Scenario_Calculations!U28</f>
        <v>#DIV/0!</v>
      </c>
      <c r="M22" s="99" t="e">
        <f>Baltic_Scenario_Calculations!V28</f>
        <v>#DIV/0!</v>
      </c>
    </row>
    <row r="23" spans="2:13" ht="14.25" x14ac:dyDescent="0.2">
      <c r="B23" s="98" t="s">
        <v>190</v>
      </c>
      <c r="C23" s="98" t="s">
        <v>251</v>
      </c>
      <c r="D23" s="98">
        <v>1</v>
      </c>
      <c r="E23" s="98" t="str">
        <f t="shared" si="0"/>
        <v>Tolyfluanid</v>
      </c>
      <c r="F23" s="99" t="e">
        <f>Baltic_Scenario_Calculations!K29</f>
        <v>#DIV/0!</v>
      </c>
      <c r="G23" s="99" t="e">
        <f>Baltic_Scenario_Calculations!L29</f>
        <v>#DIV/0!</v>
      </c>
      <c r="H23" s="99" t="e">
        <f>Baltic_Scenario_Calculations!M29</f>
        <v>#DIV/0!</v>
      </c>
      <c r="I23" s="99" t="e">
        <f>Baltic_Scenario_Calculations!N29</f>
        <v>#DIV/0!</v>
      </c>
      <c r="J23" s="99" t="e">
        <f>Baltic_Scenario_Calculations!S29</f>
        <v>#DIV/0!</v>
      </c>
      <c r="K23" s="99" t="e">
        <f>Baltic_Scenario_Calculations!T29</f>
        <v>#DIV/0!</v>
      </c>
      <c r="L23" s="99" t="e">
        <f>Baltic_Scenario_Calculations!U29</f>
        <v>#DIV/0!</v>
      </c>
      <c r="M23" s="99" t="e">
        <f>Baltic_Scenario_Calculations!V29</f>
        <v>#DIV/0!</v>
      </c>
    </row>
    <row r="24" spans="2:13" ht="14.25" x14ac:dyDescent="0.2">
      <c r="B24" s="98" t="s">
        <v>191</v>
      </c>
      <c r="C24" s="98" t="s">
        <v>252</v>
      </c>
      <c r="D24" s="98">
        <v>2</v>
      </c>
      <c r="E24" s="98" t="str">
        <f t="shared" si="0"/>
        <v>Tolyfluanid</v>
      </c>
      <c r="F24" s="99" t="e">
        <f>Baltic_Scenario_Calculations!K30</f>
        <v>#DIV/0!</v>
      </c>
      <c r="G24" s="99" t="e">
        <f>Baltic_Scenario_Calculations!L30</f>
        <v>#DIV/0!</v>
      </c>
      <c r="H24" s="99" t="e">
        <f>Baltic_Scenario_Calculations!M30</f>
        <v>#DIV/0!</v>
      </c>
      <c r="I24" s="99" t="e">
        <f>Baltic_Scenario_Calculations!N30</f>
        <v>#DIV/0!</v>
      </c>
      <c r="J24" s="99" t="e">
        <f>Baltic_Scenario_Calculations!S30</f>
        <v>#DIV/0!</v>
      </c>
      <c r="K24" s="99" t="e">
        <f>Baltic_Scenario_Calculations!T30</f>
        <v>#DIV/0!</v>
      </c>
      <c r="L24" s="99" t="e">
        <f>Baltic_Scenario_Calculations!U30</f>
        <v>#DIV/0!</v>
      </c>
      <c r="M24" s="99" t="e">
        <f>Baltic_Scenario_Calculations!V30</f>
        <v>#DIV/0!</v>
      </c>
    </row>
    <row r="25" spans="2:13" ht="14.25" x14ac:dyDescent="0.2">
      <c r="B25" s="98" t="s">
        <v>192</v>
      </c>
      <c r="C25" s="98" t="s">
        <v>253</v>
      </c>
      <c r="D25" s="98">
        <v>7</v>
      </c>
      <c r="E25" s="98" t="str">
        <f t="shared" si="0"/>
        <v>Tolyfluanid</v>
      </c>
      <c r="F25" s="99" t="e">
        <f>Baltic_Scenario_Calculations!K31</f>
        <v>#DIV/0!</v>
      </c>
      <c r="G25" s="99" t="e">
        <f>Baltic_Scenario_Calculations!L31</f>
        <v>#DIV/0!</v>
      </c>
      <c r="H25" s="99" t="e">
        <f>Baltic_Scenario_Calculations!M31</f>
        <v>#DIV/0!</v>
      </c>
      <c r="I25" s="99" t="e">
        <f>Baltic_Scenario_Calculations!N31</f>
        <v>#DIV/0!</v>
      </c>
      <c r="J25" s="99" t="e">
        <f>Baltic_Scenario_Calculations!S31</f>
        <v>#DIV/0!</v>
      </c>
      <c r="K25" s="99" t="e">
        <f>Baltic_Scenario_Calculations!T31</f>
        <v>#DIV/0!</v>
      </c>
      <c r="L25" s="99" t="e">
        <f>Baltic_Scenario_Calculations!U31</f>
        <v>#DIV/0!</v>
      </c>
      <c r="M25" s="99" t="e">
        <f>Baltic_Scenario_Calculations!V31</f>
        <v>#DIV/0!</v>
      </c>
    </row>
    <row r="26" spans="2:13" ht="14.25" x14ac:dyDescent="0.2">
      <c r="B26" s="98" t="s">
        <v>193</v>
      </c>
      <c r="C26" s="98" t="s">
        <v>253</v>
      </c>
      <c r="D26" s="98">
        <v>2</v>
      </c>
      <c r="E26" s="98" t="str">
        <f t="shared" si="0"/>
        <v>Tolyfluanid</v>
      </c>
      <c r="F26" s="99" t="e">
        <f>Baltic_Scenario_Calculations!K32</f>
        <v>#DIV/0!</v>
      </c>
      <c r="G26" s="99" t="e">
        <f>Baltic_Scenario_Calculations!L32</f>
        <v>#DIV/0!</v>
      </c>
      <c r="H26" s="99" t="e">
        <f>Baltic_Scenario_Calculations!M32</f>
        <v>#DIV/0!</v>
      </c>
      <c r="I26" s="99" t="e">
        <f>Baltic_Scenario_Calculations!N32</f>
        <v>#DIV/0!</v>
      </c>
      <c r="J26" s="99" t="e">
        <f>Baltic_Scenario_Calculations!S32</f>
        <v>#DIV/0!</v>
      </c>
      <c r="K26" s="99" t="e">
        <f>Baltic_Scenario_Calculations!T32</f>
        <v>#DIV/0!</v>
      </c>
      <c r="L26" s="99" t="e">
        <f>Baltic_Scenario_Calculations!U32</f>
        <v>#DIV/0!</v>
      </c>
      <c r="M26" s="99" t="e">
        <f>Baltic_Scenario_Calculations!V32</f>
        <v>#DIV/0!</v>
      </c>
    </row>
    <row r="27" spans="2:13" ht="14.25" x14ac:dyDescent="0.2">
      <c r="B27" s="98" t="s">
        <v>194</v>
      </c>
      <c r="C27" s="98" t="s">
        <v>253</v>
      </c>
      <c r="D27" s="98">
        <v>3</v>
      </c>
      <c r="E27" s="98" t="str">
        <f t="shared" si="0"/>
        <v>Tolyfluanid</v>
      </c>
      <c r="F27" s="99" t="e">
        <f>Baltic_Scenario_Calculations!K33</f>
        <v>#DIV/0!</v>
      </c>
      <c r="G27" s="99" t="e">
        <f>Baltic_Scenario_Calculations!L33</f>
        <v>#DIV/0!</v>
      </c>
      <c r="H27" s="99" t="e">
        <f>Baltic_Scenario_Calculations!M33</f>
        <v>#DIV/0!</v>
      </c>
      <c r="I27" s="99" t="e">
        <f>Baltic_Scenario_Calculations!N33</f>
        <v>#DIV/0!</v>
      </c>
      <c r="J27" s="99" t="e">
        <f>Baltic_Scenario_Calculations!S33</f>
        <v>#DIV/0!</v>
      </c>
      <c r="K27" s="99" t="e">
        <f>Baltic_Scenario_Calculations!T33</f>
        <v>#DIV/0!</v>
      </c>
      <c r="L27" s="99" t="e">
        <f>Baltic_Scenario_Calculations!U33</f>
        <v>#DIV/0!</v>
      </c>
      <c r="M27" s="99" t="e">
        <f>Baltic_Scenario_Calculations!V33</f>
        <v>#DIV/0!</v>
      </c>
    </row>
    <row r="28" spans="2:13" ht="14.25" x14ac:dyDescent="0.2">
      <c r="B28" s="98" t="s">
        <v>195</v>
      </c>
      <c r="C28" s="98" t="s">
        <v>253</v>
      </c>
      <c r="D28" s="98">
        <v>5</v>
      </c>
      <c r="E28" s="98" t="str">
        <f t="shared" si="0"/>
        <v>Tolyfluanid</v>
      </c>
      <c r="F28" s="99" t="e">
        <f>Baltic_Scenario_Calculations!K34</f>
        <v>#DIV/0!</v>
      </c>
      <c r="G28" s="99" t="e">
        <f>Baltic_Scenario_Calculations!L34</f>
        <v>#DIV/0!</v>
      </c>
      <c r="H28" s="99" t="e">
        <f>Baltic_Scenario_Calculations!M34</f>
        <v>#DIV/0!</v>
      </c>
      <c r="I28" s="99" t="e">
        <f>Baltic_Scenario_Calculations!N34</f>
        <v>#DIV/0!</v>
      </c>
      <c r="J28" s="99" t="e">
        <f>Baltic_Scenario_Calculations!S34</f>
        <v>#DIV/0!</v>
      </c>
      <c r="K28" s="99" t="e">
        <f>Baltic_Scenario_Calculations!T34</f>
        <v>#DIV/0!</v>
      </c>
      <c r="L28" s="99" t="e">
        <f>Baltic_Scenario_Calculations!U34</f>
        <v>#DIV/0!</v>
      </c>
      <c r="M28" s="99" t="e">
        <f>Baltic_Scenario_Calculations!V34</f>
        <v>#DIV/0!</v>
      </c>
    </row>
    <row r="29" spans="2:13" ht="14.25" x14ac:dyDescent="0.2">
      <c r="B29" s="98" t="s">
        <v>196</v>
      </c>
      <c r="C29" s="98" t="s">
        <v>254</v>
      </c>
      <c r="D29" s="98">
        <v>10</v>
      </c>
      <c r="E29" s="98" t="str">
        <f t="shared" si="0"/>
        <v>Tolyfluanid</v>
      </c>
      <c r="F29" s="99" t="e">
        <f>Baltic_Scenario_Calculations!K35</f>
        <v>#DIV/0!</v>
      </c>
      <c r="G29" s="99" t="e">
        <f>Baltic_Scenario_Calculations!L35</f>
        <v>#DIV/0!</v>
      </c>
      <c r="H29" s="99" t="e">
        <f>Baltic_Scenario_Calculations!M35</f>
        <v>#DIV/0!</v>
      </c>
      <c r="I29" s="99" t="e">
        <f>Baltic_Scenario_Calculations!N35</f>
        <v>#DIV/0!</v>
      </c>
      <c r="J29" s="99" t="e">
        <f>Baltic_Scenario_Calculations!S35</f>
        <v>#DIV/0!</v>
      </c>
      <c r="K29" s="99" t="e">
        <f>Baltic_Scenario_Calculations!T35</f>
        <v>#DIV/0!</v>
      </c>
      <c r="L29" s="99" t="e">
        <f>Baltic_Scenario_Calculations!U35</f>
        <v>#DIV/0!</v>
      </c>
      <c r="M29" s="99" t="e">
        <f>Baltic_Scenario_Calculations!V35</f>
        <v>#DIV/0!</v>
      </c>
    </row>
    <row r="30" spans="2:13" ht="14.25" x14ac:dyDescent="0.2">
      <c r="B30" s="98" t="s">
        <v>197</v>
      </c>
      <c r="C30" s="98" t="s">
        <v>254</v>
      </c>
      <c r="D30" s="98">
        <v>2</v>
      </c>
      <c r="E30" s="98" t="str">
        <f t="shared" si="0"/>
        <v>Tolyfluanid</v>
      </c>
      <c r="F30" s="99" t="e">
        <f>Baltic_Scenario_Calculations!K36</f>
        <v>#DIV/0!</v>
      </c>
      <c r="G30" s="99" t="e">
        <f>Baltic_Scenario_Calculations!L36</f>
        <v>#DIV/0!</v>
      </c>
      <c r="H30" s="99" t="e">
        <f>Baltic_Scenario_Calculations!M36</f>
        <v>#DIV/0!</v>
      </c>
      <c r="I30" s="99" t="e">
        <f>Baltic_Scenario_Calculations!N36</f>
        <v>#DIV/0!</v>
      </c>
      <c r="J30" s="99" t="e">
        <f>Baltic_Scenario_Calculations!S36</f>
        <v>#DIV/0!</v>
      </c>
      <c r="K30" s="99" t="e">
        <f>Baltic_Scenario_Calculations!T36</f>
        <v>#DIV/0!</v>
      </c>
      <c r="L30" s="99" t="e">
        <f>Baltic_Scenario_Calculations!U36</f>
        <v>#DIV/0!</v>
      </c>
      <c r="M30" s="99" t="e">
        <f>Baltic_Scenario_Calculations!V36</f>
        <v>#DIV/0!</v>
      </c>
    </row>
    <row r="31" spans="2:13" ht="14.25" x14ac:dyDescent="0.2">
      <c r="B31" s="98" t="s">
        <v>198</v>
      </c>
      <c r="C31" s="98" t="s">
        <v>254</v>
      </c>
      <c r="D31" s="98">
        <v>5</v>
      </c>
      <c r="E31" s="98" t="str">
        <f t="shared" si="0"/>
        <v>Tolyfluanid</v>
      </c>
      <c r="F31" s="99" t="e">
        <f>Baltic_Scenario_Calculations!K37</f>
        <v>#DIV/0!</v>
      </c>
      <c r="G31" s="99" t="e">
        <f>Baltic_Scenario_Calculations!L37</f>
        <v>#DIV/0!</v>
      </c>
      <c r="H31" s="99" t="e">
        <f>Baltic_Scenario_Calculations!M37</f>
        <v>#DIV/0!</v>
      </c>
      <c r="I31" s="99" t="e">
        <f>Baltic_Scenario_Calculations!N37</f>
        <v>#DIV/0!</v>
      </c>
      <c r="J31" s="99" t="e">
        <f>Baltic_Scenario_Calculations!S37</f>
        <v>#DIV/0!</v>
      </c>
      <c r="K31" s="99" t="e">
        <f>Baltic_Scenario_Calculations!T37</f>
        <v>#DIV/0!</v>
      </c>
      <c r="L31" s="99" t="e">
        <f>Baltic_Scenario_Calculations!U37</f>
        <v>#DIV/0!</v>
      </c>
      <c r="M31" s="99" t="e">
        <f>Baltic_Scenario_Calculations!V37</f>
        <v>#DIV/0!</v>
      </c>
    </row>
    <row r="32" spans="2:13" ht="14.25" x14ac:dyDescent="0.2">
      <c r="B32" s="98" t="s">
        <v>199</v>
      </c>
      <c r="C32" s="98" t="s">
        <v>250</v>
      </c>
      <c r="D32" s="98">
        <v>1</v>
      </c>
      <c r="E32" s="98" t="str">
        <f t="shared" si="0"/>
        <v>Tolyfluanid</v>
      </c>
      <c r="F32" s="99" t="e">
        <f>Baltic_Scenario_Calculations!K38</f>
        <v>#DIV/0!</v>
      </c>
      <c r="G32" s="99" t="e">
        <f>Baltic_Scenario_Calculations!L38</f>
        <v>#DIV/0!</v>
      </c>
      <c r="H32" s="99" t="e">
        <f>Baltic_Scenario_Calculations!M38</f>
        <v>#DIV/0!</v>
      </c>
      <c r="I32" s="99" t="e">
        <f>Baltic_Scenario_Calculations!N38</f>
        <v>#DIV/0!</v>
      </c>
      <c r="J32" s="99" t="e">
        <f>Baltic_Scenario_Calculations!S38</f>
        <v>#DIV/0!</v>
      </c>
      <c r="K32" s="99" t="e">
        <f>Baltic_Scenario_Calculations!T38</f>
        <v>#DIV/0!</v>
      </c>
      <c r="L32" s="99" t="e">
        <f>Baltic_Scenario_Calculations!U38</f>
        <v>#DIV/0!</v>
      </c>
      <c r="M32" s="99" t="e">
        <f>Baltic_Scenario_Calculations!V38</f>
        <v>#DIV/0!</v>
      </c>
    </row>
    <row r="33" spans="2:13" ht="14.25" x14ac:dyDescent="0.2">
      <c r="B33" s="98" t="s">
        <v>200</v>
      </c>
      <c r="C33" s="98" t="s">
        <v>250</v>
      </c>
      <c r="D33" s="98">
        <v>10</v>
      </c>
      <c r="E33" s="98" t="str">
        <f t="shared" si="0"/>
        <v>Tolyfluanid</v>
      </c>
      <c r="F33" s="99" t="e">
        <f>Baltic_Scenario_Calculations!K39</f>
        <v>#DIV/0!</v>
      </c>
      <c r="G33" s="99" t="e">
        <f>Baltic_Scenario_Calculations!L39</f>
        <v>#DIV/0!</v>
      </c>
      <c r="H33" s="99" t="e">
        <f>Baltic_Scenario_Calculations!M39</f>
        <v>#DIV/0!</v>
      </c>
      <c r="I33" s="99" t="e">
        <f>Baltic_Scenario_Calculations!N39</f>
        <v>#DIV/0!</v>
      </c>
      <c r="J33" s="99" t="e">
        <f>Baltic_Scenario_Calculations!S39</f>
        <v>#DIV/0!</v>
      </c>
      <c r="K33" s="99" t="e">
        <f>Baltic_Scenario_Calculations!T39</f>
        <v>#DIV/0!</v>
      </c>
      <c r="L33" s="99" t="e">
        <f>Baltic_Scenario_Calculations!U39</f>
        <v>#DIV/0!</v>
      </c>
      <c r="M33" s="99" t="e">
        <f>Baltic_Scenario_Calculations!V39</f>
        <v>#DIV/0!</v>
      </c>
    </row>
    <row r="34" spans="2:13" ht="14.25" x14ac:dyDescent="0.2">
      <c r="B34" s="98" t="s">
        <v>201</v>
      </c>
      <c r="C34" s="98" t="s">
        <v>250</v>
      </c>
      <c r="D34" s="98">
        <v>6</v>
      </c>
      <c r="E34" s="98" t="str">
        <f t="shared" si="0"/>
        <v>Tolyfluanid</v>
      </c>
      <c r="F34" s="99" t="e">
        <f>Baltic_Scenario_Calculations!K40</f>
        <v>#DIV/0!</v>
      </c>
      <c r="G34" s="99" t="e">
        <f>Baltic_Scenario_Calculations!L40</f>
        <v>#DIV/0!</v>
      </c>
      <c r="H34" s="99" t="e">
        <f>Baltic_Scenario_Calculations!M40</f>
        <v>#DIV/0!</v>
      </c>
      <c r="I34" s="99" t="e">
        <f>Baltic_Scenario_Calculations!N40</f>
        <v>#DIV/0!</v>
      </c>
      <c r="J34" s="99" t="e">
        <f>Baltic_Scenario_Calculations!S40</f>
        <v>#DIV/0!</v>
      </c>
      <c r="K34" s="99" t="e">
        <f>Baltic_Scenario_Calculations!T40</f>
        <v>#DIV/0!</v>
      </c>
      <c r="L34" s="99" t="e">
        <f>Baltic_Scenario_Calculations!U40</f>
        <v>#DIV/0!</v>
      </c>
      <c r="M34" s="99" t="e">
        <f>Baltic_Scenario_Calculations!V40</f>
        <v>#DIV/0!</v>
      </c>
    </row>
    <row r="35" spans="2:13" ht="14.25" x14ac:dyDescent="0.2">
      <c r="B35" s="98" t="s">
        <v>202</v>
      </c>
      <c r="C35" s="98" t="s">
        <v>250</v>
      </c>
      <c r="D35" s="98">
        <v>7</v>
      </c>
      <c r="E35" s="98" t="str">
        <f t="shared" si="0"/>
        <v>Tolyfluanid</v>
      </c>
      <c r="F35" s="99" t="e">
        <f>Baltic_Scenario_Calculations!K41</f>
        <v>#DIV/0!</v>
      </c>
      <c r="G35" s="99" t="e">
        <f>Baltic_Scenario_Calculations!L41</f>
        <v>#DIV/0!</v>
      </c>
      <c r="H35" s="99" t="e">
        <f>Baltic_Scenario_Calculations!M41</f>
        <v>#DIV/0!</v>
      </c>
      <c r="I35" s="99" t="e">
        <f>Baltic_Scenario_Calculations!N41</f>
        <v>#DIV/0!</v>
      </c>
      <c r="J35" s="99" t="e">
        <f>Baltic_Scenario_Calculations!S41</f>
        <v>#DIV/0!</v>
      </c>
      <c r="K35" s="99" t="e">
        <f>Baltic_Scenario_Calculations!T41</f>
        <v>#DIV/0!</v>
      </c>
      <c r="L35" s="99" t="e">
        <f>Baltic_Scenario_Calculations!U41</f>
        <v>#DIV/0!</v>
      </c>
      <c r="M35" s="99" t="e">
        <f>Baltic_Scenario_Calculations!V41</f>
        <v>#DIV/0!</v>
      </c>
    </row>
    <row r="36" spans="2:13" ht="14.25" x14ac:dyDescent="0.2">
      <c r="B36" s="98" t="s">
        <v>203</v>
      </c>
      <c r="C36" s="98" t="s">
        <v>254</v>
      </c>
      <c r="D36" s="98">
        <v>1</v>
      </c>
      <c r="E36" s="98" t="str">
        <f t="shared" si="0"/>
        <v>Tolyfluanid</v>
      </c>
      <c r="F36" s="99" t="e">
        <f>Baltic_Scenario_Calculations!K42</f>
        <v>#DIV/0!</v>
      </c>
      <c r="G36" s="99" t="e">
        <f>Baltic_Scenario_Calculations!L42</f>
        <v>#DIV/0!</v>
      </c>
      <c r="H36" s="99" t="e">
        <f>Baltic_Scenario_Calculations!M42</f>
        <v>#DIV/0!</v>
      </c>
      <c r="I36" s="99" t="e">
        <f>Baltic_Scenario_Calculations!N42</f>
        <v>#DIV/0!</v>
      </c>
      <c r="J36" s="99" t="e">
        <f>Baltic_Scenario_Calculations!S42</f>
        <v>#DIV/0!</v>
      </c>
      <c r="K36" s="99" t="e">
        <f>Baltic_Scenario_Calculations!T42</f>
        <v>#DIV/0!</v>
      </c>
      <c r="L36" s="99" t="e">
        <f>Baltic_Scenario_Calculations!U42</f>
        <v>#DIV/0!</v>
      </c>
      <c r="M36" s="99" t="e">
        <f>Baltic_Scenario_Calculations!V42</f>
        <v>#DIV/0!</v>
      </c>
    </row>
    <row r="37" spans="2:13" ht="14.25" x14ac:dyDescent="0.2">
      <c r="B37" s="98" t="s">
        <v>204</v>
      </c>
      <c r="C37" s="98" t="s">
        <v>254</v>
      </c>
      <c r="D37" s="98">
        <v>3</v>
      </c>
      <c r="E37" s="98" t="str">
        <f t="shared" si="0"/>
        <v>Tolyfluanid</v>
      </c>
      <c r="F37" s="99" t="e">
        <f>Baltic_Scenario_Calculations!K43</f>
        <v>#DIV/0!</v>
      </c>
      <c r="G37" s="99" t="e">
        <f>Baltic_Scenario_Calculations!L43</f>
        <v>#DIV/0!</v>
      </c>
      <c r="H37" s="99" t="e">
        <f>Baltic_Scenario_Calculations!M43</f>
        <v>#DIV/0!</v>
      </c>
      <c r="I37" s="99" t="e">
        <f>Baltic_Scenario_Calculations!N43</f>
        <v>#DIV/0!</v>
      </c>
      <c r="J37" s="99" t="e">
        <f>Baltic_Scenario_Calculations!S43</f>
        <v>#DIV/0!</v>
      </c>
      <c r="K37" s="99" t="e">
        <f>Baltic_Scenario_Calculations!T43</f>
        <v>#DIV/0!</v>
      </c>
      <c r="L37" s="99" t="e">
        <f>Baltic_Scenario_Calculations!U43</f>
        <v>#DIV/0!</v>
      </c>
      <c r="M37" s="99" t="e">
        <f>Baltic_Scenario_Calculations!V43</f>
        <v>#DIV/0!</v>
      </c>
    </row>
    <row r="38" spans="2:13" ht="14.25" x14ac:dyDescent="0.2">
      <c r="B38" s="98" t="s">
        <v>205</v>
      </c>
      <c r="C38" s="98" t="s">
        <v>254</v>
      </c>
      <c r="D38" s="98">
        <v>4</v>
      </c>
      <c r="E38" s="98" t="str">
        <f t="shared" si="0"/>
        <v>Tolyfluanid</v>
      </c>
      <c r="F38" s="99" t="e">
        <f>Baltic_Scenario_Calculations!K44</f>
        <v>#DIV/0!</v>
      </c>
      <c r="G38" s="99" t="e">
        <f>Baltic_Scenario_Calculations!L44</f>
        <v>#DIV/0!</v>
      </c>
      <c r="H38" s="99" t="e">
        <f>Baltic_Scenario_Calculations!M44</f>
        <v>#DIV/0!</v>
      </c>
      <c r="I38" s="99" t="e">
        <f>Baltic_Scenario_Calculations!N44</f>
        <v>#DIV/0!</v>
      </c>
      <c r="J38" s="99" t="e">
        <f>Baltic_Scenario_Calculations!S44</f>
        <v>#DIV/0!</v>
      </c>
      <c r="K38" s="99" t="e">
        <f>Baltic_Scenario_Calculations!T44</f>
        <v>#DIV/0!</v>
      </c>
      <c r="L38" s="99" t="e">
        <f>Baltic_Scenario_Calculations!U44</f>
        <v>#DIV/0!</v>
      </c>
      <c r="M38" s="99" t="e">
        <f>Baltic_Scenario_Calculations!V44</f>
        <v>#DIV/0!</v>
      </c>
    </row>
    <row r="39" spans="2:13" ht="14.25" x14ac:dyDescent="0.2">
      <c r="B39" s="98" t="s">
        <v>206</v>
      </c>
      <c r="C39" s="98" t="s">
        <v>254</v>
      </c>
      <c r="D39" s="98">
        <v>7</v>
      </c>
      <c r="E39" s="98" t="str">
        <f t="shared" si="0"/>
        <v>Tolyfluanid</v>
      </c>
      <c r="F39" s="99" t="e">
        <f>Baltic_Scenario_Calculations!K45</f>
        <v>#DIV/0!</v>
      </c>
      <c r="G39" s="99" t="e">
        <f>Baltic_Scenario_Calculations!L45</f>
        <v>#DIV/0!</v>
      </c>
      <c r="H39" s="99" t="e">
        <f>Baltic_Scenario_Calculations!M45</f>
        <v>#DIV/0!</v>
      </c>
      <c r="I39" s="99" t="e">
        <f>Baltic_Scenario_Calculations!N45</f>
        <v>#DIV/0!</v>
      </c>
      <c r="J39" s="99" t="e">
        <f>Baltic_Scenario_Calculations!S45</f>
        <v>#DIV/0!</v>
      </c>
      <c r="K39" s="99" t="e">
        <f>Baltic_Scenario_Calculations!T45</f>
        <v>#DIV/0!</v>
      </c>
      <c r="L39" s="99" t="e">
        <f>Baltic_Scenario_Calculations!U45</f>
        <v>#DIV/0!</v>
      </c>
      <c r="M39" s="99" t="e">
        <f>Baltic_Scenario_Calculations!V45</f>
        <v>#DIV/0!</v>
      </c>
    </row>
    <row r="40" spans="2:13" ht="14.25" x14ac:dyDescent="0.2">
      <c r="B40" s="98" t="s">
        <v>207</v>
      </c>
      <c r="C40" s="98" t="s">
        <v>254</v>
      </c>
      <c r="D40" s="98">
        <v>8</v>
      </c>
      <c r="E40" s="98" t="str">
        <f t="shared" si="0"/>
        <v>Tolyfluanid</v>
      </c>
      <c r="F40" s="99" t="e">
        <f>Baltic_Scenario_Calculations!K46</f>
        <v>#DIV/0!</v>
      </c>
      <c r="G40" s="99" t="e">
        <f>Baltic_Scenario_Calculations!L46</f>
        <v>#DIV/0!</v>
      </c>
      <c r="H40" s="99" t="e">
        <f>Baltic_Scenario_Calculations!M46</f>
        <v>#DIV/0!</v>
      </c>
      <c r="I40" s="99" t="e">
        <f>Baltic_Scenario_Calculations!N46</f>
        <v>#DIV/0!</v>
      </c>
      <c r="J40" s="99" t="e">
        <f>Baltic_Scenario_Calculations!S46</f>
        <v>#DIV/0!</v>
      </c>
      <c r="K40" s="99" t="e">
        <f>Baltic_Scenario_Calculations!T46</f>
        <v>#DIV/0!</v>
      </c>
      <c r="L40" s="99" t="e">
        <f>Baltic_Scenario_Calculations!U46</f>
        <v>#DIV/0!</v>
      </c>
      <c r="M40" s="99" t="e">
        <f>Baltic_Scenario_Calculations!V46</f>
        <v>#DIV/0!</v>
      </c>
    </row>
    <row r="41" spans="2:13" ht="14.25" x14ac:dyDescent="0.2">
      <c r="B41" s="98" t="s">
        <v>208</v>
      </c>
      <c r="C41" s="98" t="s">
        <v>254</v>
      </c>
      <c r="D41" s="98">
        <v>9</v>
      </c>
      <c r="E41" s="98" t="str">
        <f t="shared" si="0"/>
        <v>Tolyfluanid</v>
      </c>
      <c r="F41" s="99" t="e">
        <f>Baltic_Scenario_Calculations!K47</f>
        <v>#DIV/0!</v>
      </c>
      <c r="G41" s="99" t="e">
        <f>Baltic_Scenario_Calculations!L47</f>
        <v>#DIV/0!</v>
      </c>
      <c r="H41" s="99" t="e">
        <f>Baltic_Scenario_Calculations!M47</f>
        <v>#DIV/0!</v>
      </c>
      <c r="I41" s="99" t="e">
        <f>Baltic_Scenario_Calculations!N47</f>
        <v>#DIV/0!</v>
      </c>
      <c r="J41" s="99" t="e">
        <f>Baltic_Scenario_Calculations!S47</f>
        <v>#DIV/0!</v>
      </c>
      <c r="K41" s="99" t="e">
        <f>Baltic_Scenario_Calculations!T47</f>
        <v>#DIV/0!</v>
      </c>
      <c r="L41" s="99" t="e">
        <f>Baltic_Scenario_Calculations!U47</f>
        <v>#DIV/0!</v>
      </c>
      <c r="M41" s="99" t="e">
        <f>Baltic_Scenario_Calculations!V47</f>
        <v>#DIV/0!</v>
      </c>
    </row>
    <row r="42" spans="2:13" ht="14.25" x14ac:dyDescent="0.2">
      <c r="B42" s="98" t="s">
        <v>209</v>
      </c>
      <c r="C42" s="98" t="s">
        <v>240</v>
      </c>
      <c r="D42" s="98">
        <v>10</v>
      </c>
      <c r="E42" s="98" t="str">
        <f t="shared" si="0"/>
        <v>Tolyfluanid</v>
      </c>
      <c r="F42" s="99" t="e">
        <f>Baltic_Scenario_Calculations!K48</f>
        <v>#DIV/0!</v>
      </c>
      <c r="G42" s="99" t="e">
        <f>Baltic_Scenario_Calculations!L48</f>
        <v>#DIV/0!</v>
      </c>
      <c r="H42" s="99" t="e">
        <f>Baltic_Scenario_Calculations!M48</f>
        <v>#DIV/0!</v>
      </c>
      <c r="I42" s="99" t="e">
        <f>Baltic_Scenario_Calculations!N48</f>
        <v>#DIV/0!</v>
      </c>
      <c r="J42" s="99" t="e">
        <f>Baltic_Scenario_Calculations!S48</f>
        <v>#DIV/0!</v>
      </c>
      <c r="K42" s="99" t="e">
        <f>Baltic_Scenario_Calculations!T48</f>
        <v>#DIV/0!</v>
      </c>
      <c r="L42" s="99" t="e">
        <f>Baltic_Scenario_Calculations!U48</f>
        <v>#DIV/0!</v>
      </c>
      <c r="M42" s="99" t="e">
        <f>Baltic_Scenario_Calculations!V48</f>
        <v>#DIV/0!</v>
      </c>
    </row>
    <row r="43" spans="2:13" ht="14.25" x14ac:dyDescent="0.2">
      <c r="B43" s="98" t="s">
        <v>210</v>
      </c>
      <c r="C43" s="98" t="s">
        <v>240</v>
      </c>
      <c r="D43" s="98">
        <v>12</v>
      </c>
      <c r="E43" s="98" t="str">
        <f t="shared" si="0"/>
        <v>Tolyfluanid</v>
      </c>
      <c r="F43" s="99" t="e">
        <f>Baltic_Scenario_Calculations!K49</f>
        <v>#DIV/0!</v>
      </c>
      <c r="G43" s="99" t="e">
        <f>Baltic_Scenario_Calculations!L49</f>
        <v>#DIV/0!</v>
      </c>
      <c r="H43" s="99" t="e">
        <f>Baltic_Scenario_Calculations!M49</f>
        <v>#DIV/0!</v>
      </c>
      <c r="I43" s="99" t="e">
        <f>Baltic_Scenario_Calculations!N49</f>
        <v>#DIV/0!</v>
      </c>
      <c r="J43" s="99" t="e">
        <f>Baltic_Scenario_Calculations!S49</f>
        <v>#DIV/0!</v>
      </c>
      <c r="K43" s="99" t="e">
        <f>Baltic_Scenario_Calculations!T49</f>
        <v>#DIV/0!</v>
      </c>
      <c r="L43" s="99" t="e">
        <f>Baltic_Scenario_Calculations!U49</f>
        <v>#DIV/0!</v>
      </c>
      <c r="M43" s="99" t="e">
        <f>Baltic_Scenario_Calculations!V49</f>
        <v>#DIV/0!</v>
      </c>
    </row>
    <row r="44" spans="2:13" ht="14.25" x14ac:dyDescent="0.2">
      <c r="B44" s="98" t="s">
        <v>211</v>
      </c>
      <c r="C44" s="98" t="s">
        <v>240</v>
      </c>
      <c r="D44" s="98">
        <v>13</v>
      </c>
      <c r="E44" s="98" t="str">
        <f t="shared" si="0"/>
        <v>Tolyfluanid</v>
      </c>
      <c r="F44" s="99" t="e">
        <f>Baltic_Scenario_Calculations!K50</f>
        <v>#DIV/0!</v>
      </c>
      <c r="G44" s="99" t="e">
        <f>Baltic_Scenario_Calculations!L50</f>
        <v>#DIV/0!</v>
      </c>
      <c r="H44" s="99" t="e">
        <f>Baltic_Scenario_Calculations!M50</f>
        <v>#DIV/0!</v>
      </c>
      <c r="I44" s="99" t="e">
        <f>Baltic_Scenario_Calculations!N50</f>
        <v>#DIV/0!</v>
      </c>
      <c r="J44" s="99" t="e">
        <f>Baltic_Scenario_Calculations!S50</f>
        <v>#DIV/0!</v>
      </c>
      <c r="K44" s="99" t="e">
        <f>Baltic_Scenario_Calculations!T50</f>
        <v>#DIV/0!</v>
      </c>
      <c r="L44" s="99" t="e">
        <f>Baltic_Scenario_Calculations!U50</f>
        <v>#DIV/0!</v>
      </c>
      <c r="M44" s="99" t="e">
        <f>Baltic_Scenario_Calculations!V50</f>
        <v>#DIV/0!</v>
      </c>
    </row>
    <row r="45" spans="2:13" ht="14.25" x14ac:dyDescent="0.2">
      <c r="B45" s="98" t="s">
        <v>212</v>
      </c>
      <c r="C45" s="98" t="s">
        <v>240</v>
      </c>
      <c r="D45" s="98">
        <v>14</v>
      </c>
      <c r="E45" s="98" t="str">
        <f t="shared" si="0"/>
        <v>Tolyfluanid</v>
      </c>
      <c r="F45" s="99" t="e">
        <f>Baltic_Scenario_Calculations!K51</f>
        <v>#DIV/0!</v>
      </c>
      <c r="G45" s="99" t="e">
        <f>Baltic_Scenario_Calculations!L51</f>
        <v>#DIV/0!</v>
      </c>
      <c r="H45" s="99" t="e">
        <f>Baltic_Scenario_Calculations!M51</f>
        <v>#DIV/0!</v>
      </c>
      <c r="I45" s="99" t="e">
        <f>Baltic_Scenario_Calculations!N51</f>
        <v>#DIV/0!</v>
      </c>
      <c r="J45" s="99" t="e">
        <f>Baltic_Scenario_Calculations!S51</f>
        <v>#DIV/0!</v>
      </c>
      <c r="K45" s="99" t="e">
        <f>Baltic_Scenario_Calculations!T51</f>
        <v>#DIV/0!</v>
      </c>
      <c r="L45" s="99" t="e">
        <f>Baltic_Scenario_Calculations!U51</f>
        <v>#DIV/0!</v>
      </c>
      <c r="M45" s="99" t="e">
        <f>Baltic_Scenario_Calculations!V51</f>
        <v>#DIV/0!</v>
      </c>
    </row>
    <row r="46" spans="2:13" ht="14.25" x14ac:dyDescent="0.2">
      <c r="B46" s="98" t="s">
        <v>213</v>
      </c>
      <c r="C46" s="98" t="s">
        <v>240</v>
      </c>
      <c r="D46" s="98">
        <v>9</v>
      </c>
      <c r="E46" s="98" t="str">
        <f t="shared" si="0"/>
        <v>Tolyfluanid</v>
      </c>
      <c r="F46" s="99" t="e">
        <f>Baltic_Scenario_Calculations!K52</f>
        <v>#DIV/0!</v>
      </c>
      <c r="G46" s="99" t="e">
        <f>Baltic_Scenario_Calculations!L52</f>
        <v>#DIV/0!</v>
      </c>
      <c r="H46" s="99" t="e">
        <f>Baltic_Scenario_Calculations!M52</f>
        <v>#DIV/0!</v>
      </c>
      <c r="I46" s="99" t="e">
        <f>Baltic_Scenario_Calculations!N52</f>
        <v>#DIV/0!</v>
      </c>
      <c r="J46" s="99" t="e">
        <f>Baltic_Scenario_Calculations!S52</f>
        <v>#DIV/0!</v>
      </c>
      <c r="K46" s="99" t="e">
        <f>Baltic_Scenario_Calculations!T52</f>
        <v>#DIV/0!</v>
      </c>
      <c r="L46" s="99" t="e">
        <f>Baltic_Scenario_Calculations!U52</f>
        <v>#DIV/0!</v>
      </c>
      <c r="M46" s="99" t="e">
        <f>Baltic_Scenario_Calculations!V52</f>
        <v>#DIV/0!</v>
      </c>
    </row>
    <row r="47" spans="2:13" ht="14.25" x14ac:dyDescent="0.2">
      <c r="B47" s="98" t="s">
        <v>214</v>
      </c>
      <c r="C47" s="98" t="s">
        <v>250</v>
      </c>
      <c r="D47" s="98">
        <v>2</v>
      </c>
      <c r="E47" s="98" t="str">
        <f t="shared" si="0"/>
        <v>Tolyfluanid</v>
      </c>
      <c r="F47" s="99" t="e">
        <f>Baltic_Scenario_Calculations!K53</f>
        <v>#DIV/0!</v>
      </c>
      <c r="G47" s="99" t="e">
        <f>Baltic_Scenario_Calculations!L53</f>
        <v>#DIV/0!</v>
      </c>
      <c r="H47" s="99" t="e">
        <f>Baltic_Scenario_Calculations!M53</f>
        <v>#DIV/0!</v>
      </c>
      <c r="I47" s="99" t="e">
        <f>Baltic_Scenario_Calculations!N53</f>
        <v>#DIV/0!</v>
      </c>
      <c r="J47" s="99" t="e">
        <f>Baltic_Scenario_Calculations!S53</f>
        <v>#DIV/0!</v>
      </c>
      <c r="K47" s="99" t="e">
        <f>Baltic_Scenario_Calculations!T53</f>
        <v>#DIV/0!</v>
      </c>
      <c r="L47" s="99" t="e">
        <f>Baltic_Scenario_Calculations!U53</f>
        <v>#DIV/0!</v>
      </c>
      <c r="M47" s="99" t="e">
        <f>Baltic_Scenario_Calculations!V53</f>
        <v>#DIV/0!</v>
      </c>
    </row>
    <row r="48" spans="2:13" ht="14.25" x14ac:dyDescent="0.2">
      <c r="B48" s="98" t="s">
        <v>215</v>
      </c>
      <c r="C48" s="98" t="s">
        <v>250</v>
      </c>
      <c r="D48" s="98">
        <v>3</v>
      </c>
      <c r="E48" s="98" t="str">
        <f t="shared" si="0"/>
        <v>Tolyfluanid</v>
      </c>
      <c r="F48" s="99" t="e">
        <f>Baltic_Scenario_Calculations!K54</f>
        <v>#DIV/0!</v>
      </c>
      <c r="G48" s="99" t="e">
        <f>Baltic_Scenario_Calculations!L54</f>
        <v>#DIV/0!</v>
      </c>
      <c r="H48" s="99" t="e">
        <f>Baltic_Scenario_Calculations!M54</f>
        <v>#DIV/0!</v>
      </c>
      <c r="I48" s="99" t="e">
        <f>Baltic_Scenario_Calculations!N54</f>
        <v>#DIV/0!</v>
      </c>
      <c r="J48" s="99" t="e">
        <f>Baltic_Scenario_Calculations!S54</f>
        <v>#DIV/0!</v>
      </c>
      <c r="K48" s="99" t="e">
        <f>Baltic_Scenario_Calculations!T54</f>
        <v>#DIV/0!</v>
      </c>
      <c r="L48" s="99" t="e">
        <f>Baltic_Scenario_Calculations!U54</f>
        <v>#DIV/0!</v>
      </c>
      <c r="M48" s="99" t="e">
        <f>Baltic_Scenario_Calculations!V54</f>
        <v>#DIV/0!</v>
      </c>
    </row>
    <row r="49" spans="2:13" ht="14.25" x14ac:dyDescent="0.2">
      <c r="B49" s="98" t="s">
        <v>216</v>
      </c>
      <c r="C49" s="98" t="s">
        <v>250</v>
      </c>
      <c r="D49" s="98">
        <v>4</v>
      </c>
      <c r="E49" s="98" t="str">
        <f t="shared" si="0"/>
        <v>Tolyfluanid</v>
      </c>
      <c r="F49" s="99" t="e">
        <f>Baltic_Scenario_Calculations!K55</f>
        <v>#DIV/0!</v>
      </c>
      <c r="G49" s="99" t="e">
        <f>Baltic_Scenario_Calculations!L55</f>
        <v>#DIV/0!</v>
      </c>
      <c r="H49" s="99" t="e">
        <f>Baltic_Scenario_Calculations!M55</f>
        <v>#DIV/0!</v>
      </c>
      <c r="I49" s="99" t="e">
        <f>Baltic_Scenario_Calculations!N55</f>
        <v>#DIV/0!</v>
      </c>
      <c r="J49" s="99" t="e">
        <f>Baltic_Scenario_Calculations!S55</f>
        <v>#DIV/0!</v>
      </c>
      <c r="K49" s="99" t="e">
        <f>Baltic_Scenario_Calculations!T55</f>
        <v>#DIV/0!</v>
      </c>
      <c r="L49" s="99" t="e">
        <f>Baltic_Scenario_Calculations!U55</f>
        <v>#DIV/0!</v>
      </c>
      <c r="M49" s="99" t="e">
        <f>Baltic_Scenario_Calculations!V55</f>
        <v>#DIV/0!</v>
      </c>
    </row>
    <row r="50" spans="2:13" ht="14.25" x14ac:dyDescent="0.2">
      <c r="B50" s="98" t="s">
        <v>217</v>
      </c>
      <c r="C50" s="98" t="s">
        <v>250</v>
      </c>
      <c r="D50" s="98">
        <v>5</v>
      </c>
      <c r="E50" s="98" t="str">
        <f t="shared" si="0"/>
        <v>Tolyfluanid</v>
      </c>
      <c r="F50" s="99" t="e">
        <f>Baltic_Scenario_Calculations!K56</f>
        <v>#DIV/0!</v>
      </c>
      <c r="G50" s="99" t="e">
        <f>Baltic_Scenario_Calculations!L56</f>
        <v>#DIV/0!</v>
      </c>
      <c r="H50" s="99" t="e">
        <f>Baltic_Scenario_Calculations!M56</f>
        <v>#DIV/0!</v>
      </c>
      <c r="I50" s="99" t="e">
        <f>Baltic_Scenario_Calculations!N56</f>
        <v>#DIV/0!</v>
      </c>
      <c r="J50" s="99" t="e">
        <f>Baltic_Scenario_Calculations!S56</f>
        <v>#DIV/0!</v>
      </c>
      <c r="K50" s="99" t="e">
        <f>Baltic_Scenario_Calculations!T56</f>
        <v>#DIV/0!</v>
      </c>
      <c r="L50" s="99" t="e">
        <f>Baltic_Scenario_Calculations!U56</f>
        <v>#DIV/0!</v>
      </c>
      <c r="M50" s="99" t="e">
        <f>Baltic_Scenario_Calculations!V56</f>
        <v>#DIV/0!</v>
      </c>
    </row>
    <row r="51" spans="2:13" ht="14.25" x14ac:dyDescent="0.2">
      <c r="B51" s="98" t="s">
        <v>218</v>
      </c>
      <c r="C51" s="98" t="s">
        <v>240</v>
      </c>
      <c r="D51" s="98">
        <v>7</v>
      </c>
      <c r="E51" s="98" t="str">
        <f t="shared" si="0"/>
        <v>Tolyfluanid</v>
      </c>
      <c r="F51" s="99" t="e">
        <f>Baltic_Scenario_Calculations!K57</f>
        <v>#DIV/0!</v>
      </c>
      <c r="G51" s="99" t="e">
        <f>Baltic_Scenario_Calculations!L57</f>
        <v>#DIV/0!</v>
      </c>
      <c r="H51" s="99" t="e">
        <f>Baltic_Scenario_Calculations!M57</f>
        <v>#DIV/0!</v>
      </c>
      <c r="I51" s="99" t="e">
        <f>Baltic_Scenario_Calculations!N57</f>
        <v>#DIV/0!</v>
      </c>
      <c r="J51" s="99" t="e">
        <f>Baltic_Scenario_Calculations!S57</f>
        <v>#DIV/0!</v>
      </c>
      <c r="K51" s="99" t="e">
        <f>Baltic_Scenario_Calculations!T57</f>
        <v>#DIV/0!</v>
      </c>
      <c r="L51" s="99" t="e">
        <f>Baltic_Scenario_Calculations!U57</f>
        <v>#DIV/0!</v>
      </c>
      <c r="M51" s="99" t="e">
        <f>Baltic_Scenario_Calculations!V57</f>
        <v>#DIV/0!</v>
      </c>
    </row>
    <row r="52" spans="2:13" ht="14.25" x14ac:dyDescent="0.2">
      <c r="B52" s="168" t="s">
        <v>270</v>
      </c>
      <c r="C52" s="168"/>
      <c r="D52" s="168"/>
      <c r="E52" s="168"/>
      <c r="F52" s="100" t="e">
        <f>Baltic_Scenario_Calculations!K60</f>
        <v>#DIV/0!</v>
      </c>
      <c r="G52" s="100" t="e">
        <f>Baltic_Scenario_Calculations!L60</f>
        <v>#DIV/0!</v>
      </c>
      <c r="H52" s="100" t="e">
        <f>Baltic_Scenario_Calculations!M60</f>
        <v>#DIV/0!</v>
      </c>
      <c r="I52" s="100" t="e">
        <f>Baltic_Scenario_Calculations!N60</f>
        <v>#DIV/0!</v>
      </c>
      <c r="J52" s="99" t="e">
        <f>Baltic_Scenario_Calculations!S60</f>
        <v>#DIV/0!</v>
      </c>
      <c r="K52" s="99" t="e">
        <f>Baltic_Scenario_Calculations!T60</f>
        <v>#DIV/0!</v>
      </c>
      <c r="L52" s="99" t="e">
        <f>Baltic_Scenario_Calculations!U60</f>
        <v>#DIV/0!</v>
      </c>
      <c r="M52" s="99" t="e">
        <f>Baltic_Scenario_Calculations!V60</f>
        <v>#DIV/0!</v>
      </c>
    </row>
    <row r="53" spans="2:13" ht="14.25" x14ac:dyDescent="0.2">
      <c r="B53" s="168" t="s">
        <v>120</v>
      </c>
      <c r="C53" s="168"/>
      <c r="D53" s="168"/>
      <c r="E53" s="168"/>
      <c r="F53" s="100" t="e">
        <f>Baltic_Scenario_Calculations!K58</f>
        <v>#DIV/0!</v>
      </c>
      <c r="G53" s="100" t="e">
        <f>Baltic_Scenario_Calculations!L58</f>
        <v>#DIV/0!</v>
      </c>
      <c r="H53" s="100" t="e">
        <f>Baltic_Scenario_Calculations!M58</f>
        <v>#DIV/0!</v>
      </c>
      <c r="I53" s="100" t="e">
        <f>Baltic_Scenario_Calculations!N58</f>
        <v>#DIV/0!</v>
      </c>
      <c r="J53" s="99" t="e">
        <f>Baltic_Scenario_Calculations!S58</f>
        <v>#DIV/0!</v>
      </c>
      <c r="K53" s="99" t="e">
        <f>Baltic_Scenario_Calculations!T58</f>
        <v>#DIV/0!</v>
      </c>
      <c r="L53" s="99" t="e">
        <f>Baltic_Scenario_Calculations!U58</f>
        <v>#DIV/0!</v>
      </c>
      <c r="M53" s="99" t="e">
        <f>Baltic_Scenario_Calculations!V58</f>
        <v>#DIV/0!</v>
      </c>
    </row>
    <row r="54" spans="2:13" ht="14.25" x14ac:dyDescent="0.2">
      <c r="B54" s="168" t="s">
        <v>121</v>
      </c>
      <c r="C54" s="168"/>
      <c r="D54" s="168"/>
      <c r="E54" s="168"/>
      <c r="F54" s="100" t="e">
        <f>Baltic_Scenario_Calculations!K59</f>
        <v>#DIV/0!</v>
      </c>
      <c r="G54" s="100" t="e">
        <f>Baltic_Scenario_Calculations!L59</f>
        <v>#DIV/0!</v>
      </c>
      <c r="H54" s="100" t="e">
        <f>Baltic_Scenario_Calculations!M59</f>
        <v>#DIV/0!</v>
      </c>
      <c r="I54" s="100" t="e">
        <f>Baltic_Scenario_Calculations!N59</f>
        <v>#DIV/0!</v>
      </c>
      <c r="J54" s="99" t="e">
        <f>Baltic_Scenario_Calculations!S59</f>
        <v>#DIV/0!</v>
      </c>
      <c r="K54" s="99" t="e">
        <f>Baltic_Scenario_Calculations!T59</f>
        <v>#DIV/0!</v>
      </c>
      <c r="L54" s="99" t="e">
        <f>Baltic_Scenario_Calculations!U59</f>
        <v>#DIV/0!</v>
      </c>
      <c r="M54" s="99" t="e">
        <f>Baltic_Scenario_Calculations!V59</f>
        <v>#DIV/0!</v>
      </c>
    </row>
  </sheetData>
  <mergeCells count="12">
    <mergeCell ref="B2:M2"/>
    <mergeCell ref="B10:F10"/>
    <mergeCell ref="B52:E52"/>
    <mergeCell ref="B53:E53"/>
    <mergeCell ref="B54:E54"/>
    <mergeCell ref="B12:M12"/>
    <mergeCell ref="C13:D13"/>
    <mergeCell ref="B6:G6"/>
    <mergeCell ref="B7:F7"/>
    <mergeCell ref="B8:F8"/>
    <mergeCell ref="B9:F9"/>
    <mergeCell ref="B4:M4"/>
  </mergeCells>
  <conditionalFormatting sqref="J14:M54">
    <cfRule type="cellIs" dxfId="7" priority="1" operator="lessThan">
      <formula>1</formula>
    </cfRule>
    <cfRule type="cellIs" dxfId="6" priority="2" operator="greaterThan">
      <formula>1</formula>
    </cfRule>
    <cfRule type="cellIs" dxfId="5" priority="3" operator="equal">
      <formula>1</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N33"/>
  <sheetViews>
    <sheetView zoomScale="85" zoomScaleNormal="85" workbookViewId="0"/>
  </sheetViews>
  <sheetFormatPr defaultRowHeight="12.75" x14ac:dyDescent="0.2"/>
  <cols>
    <col min="1" max="1" width="9" style="3"/>
    <col min="2" max="2" width="27.875" style="3" customWidth="1"/>
    <col min="3" max="3" width="4.5" style="3" bestFit="1" customWidth="1"/>
    <col min="4" max="4" width="3.625" style="3" bestFit="1" customWidth="1"/>
    <col min="5" max="5" width="26.125" style="3" customWidth="1"/>
    <col min="6" max="6" width="10.75" style="3" customWidth="1"/>
    <col min="7" max="7" width="12.75" style="3" customWidth="1"/>
    <col min="8" max="8" width="12.375" style="3" customWidth="1"/>
    <col min="9" max="9" width="11.75" style="3" customWidth="1"/>
    <col min="10" max="13" width="10.625" style="3" bestFit="1" customWidth="1"/>
    <col min="14" max="16384" width="9" style="3"/>
  </cols>
  <sheetData>
    <row r="2" spans="2:14" ht="18" x14ac:dyDescent="0.25">
      <c r="B2" s="144" t="s">
        <v>307</v>
      </c>
      <c r="C2" s="144"/>
      <c r="D2" s="144"/>
      <c r="E2" s="144"/>
      <c r="F2" s="144"/>
      <c r="G2" s="144"/>
      <c r="H2" s="144"/>
      <c r="I2" s="144"/>
      <c r="J2" s="144"/>
      <c r="K2" s="144"/>
      <c r="L2" s="144"/>
      <c r="M2" s="144"/>
    </row>
    <row r="4" spans="2:14" ht="21" customHeight="1" thickBot="1" x14ac:dyDescent="0.35">
      <c r="B4" s="166" t="s">
        <v>302</v>
      </c>
      <c r="C4" s="166"/>
      <c r="D4" s="166"/>
      <c r="E4" s="166"/>
      <c r="F4" s="166"/>
      <c r="G4" s="166"/>
      <c r="H4" s="166"/>
      <c r="I4" s="166"/>
      <c r="J4" s="166"/>
      <c r="K4" s="166"/>
      <c r="L4" s="166"/>
      <c r="M4" s="166"/>
      <c r="N4" s="132"/>
    </row>
    <row r="5" spans="2:14" ht="13.5" thickTop="1" x14ac:dyDescent="0.2"/>
    <row r="6" spans="2:14" ht="15" x14ac:dyDescent="0.2">
      <c r="B6" s="172" t="s">
        <v>279</v>
      </c>
      <c r="C6" s="172"/>
      <c r="D6" s="172"/>
      <c r="E6" s="172"/>
      <c r="F6" s="172"/>
      <c r="G6" s="172"/>
    </row>
    <row r="7" spans="2:14" ht="14.25" x14ac:dyDescent="0.2">
      <c r="B7" s="171" t="s">
        <v>246</v>
      </c>
      <c r="C7" s="171"/>
      <c r="D7" s="171"/>
      <c r="E7" s="171"/>
      <c r="F7" s="171"/>
      <c r="G7" s="52">
        <f>PNEC_Aquatic_Inside</f>
        <v>2.6499999999999999E-2</v>
      </c>
    </row>
    <row r="8" spans="2:14" ht="42.75" x14ac:dyDescent="0.2">
      <c r="B8" s="171" t="s">
        <v>247</v>
      </c>
      <c r="C8" s="171"/>
      <c r="D8" s="171"/>
      <c r="E8" s="171"/>
      <c r="F8" s="171"/>
      <c r="G8" s="52" t="str">
        <f>PNEC_Sediment_Inside</f>
        <v>No Risk Assessment required</v>
      </c>
    </row>
    <row r="9" spans="2:14" ht="14.25" x14ac:dyDescent="0.2">
      <c r="B9" s="171" t="s">
        <v>248</v>
      </c>
      <c r="C9" s="171"/>
      <c r="D9" s="171"/>
      <c r="E9" s="171"/>
      <c r="F9" s="171"/>
      <c r="G9" s="52">
        <f>PNEC_Aquatic_Surrounding</f>
        <v>2.6499999999999999E-2</v>
      </c>
    </row>
    <row r="10" spans="2:14" ht="42.75" x14ac:dyDescent="0.2">
      <c r="B10" s="170" t="s">
        <v>271</v>
      </c>
      <c r="C10" s="171"/>
      <c r="D10" s="171"/>
      <c r="E10" s="171"/>
      <c r="F10" s="171"/>
      <c r="G10" s="52" t="str">
        <f>PNEC_Sediment_Surrounding</f>
        <v>No risk assessment required</v>
      </c>
    </row>
    <row r="11" spans="2:14" ht="13.5" thickBot="1" x14ac:dyDescent="0.25"/>
    <row r="12" spans="2:14" ht="15" x14ac:dyDescent="0.2">
      <c r="B12" s="175" t="s">
        <v>241</v>
      </c>
      <c r="C12" s="176"/>
      <c r="D12" s="176"/>
      <c r="E12" s="176"/>
      <c r="F12" s="176"/>
      <c r="G12" s="176"/>
      <c r="H12" s="176"/>
      <c r="I12" s="176"/>
      <c r="J12" s="176"/>
      <c r="K12" s="176"/>
      <c r="L12" s="176"/>
      <c r="M12" s="176"/>
    </row>
    <row r="13" spans="2:14" ht="99.75" x14ac:dyDescent="0.2">
      <c r="B13" s="20" t="s">
        <v>10</v>
      </c>
      <c r="C13" s="169" t="s">
        <v>11</v>
      </c>
      <c r="D13" s="169"/>
      <c r="E13" s="20" t="s">
        <v>12</v>
      </c>
      <c r="F13" s="18" t="s">
        <v>245</v>
      </c>
      <c r="G13" s="18" t="s">
        <v>316</v>
      </c>
      <c r="H13" s="18" t="s">
        <v>317</v>
      </c>
      <c r="I13" s="18" t="s">
        <v>318</v>
      </c>
      <c r="J13" s="18" t="s">
        <v>170</v>
      </c>
      <c r="K13" s="18" t="s">
        <v>319</v>
      </c>
      <c r="L13" s="18" t="s">
        <v>320</v>
      </c>
      <c r="M13" s="18" t="s">
        <v>321</v>
      </c>
    </row>
    <row r="14" spans="2:14" ht="14.25" x14ac:dyDescent="0.2">
      <c r="B14" s="98" t="s">
        <v>219</v>
      </c>
      <c r="C14" s="98" t="s">
        <v>18</v>
      </c>
      <c r="D14" s="98">
        <v>10</v>
      </c>
      <c r="E14" s="98" t="str">
        <f t="shared" ref="E14:E30" si="0">Compound_Name</f>
        <v>Tolyfluanid</v>
      </c>
      <c r="F14" s="99" t="e">
        <f>Baltic_Transition_Calculations!K20</f>
        <v>#DIV/0!</v>
      </c>
      <c r="G14" s="99" t="e">
        <f>Baltic_Transition_Calculations!L20</f>
        <v>#DIV/0!</v>
      </c>
      <c r="H14" s="99" t="e">
        <f>Baltic_Transition_Calculations!M20</f>
        <v>#DIV/0!</v>
      </c>
      <c r="I14" s="99" t="e">
        <f>Baltic_Transition_Calculations!N20</f>
        <v>#DIV/0!</v>
      </c>
      <c r="J14" s="99" t="e">
        <f>Baltic_Transition_Calculations!S20</f>
        <v>#DIV/0!</v>
      </c>
      <c r="K14" s="99" t="e">
        <f>Baltic_Transition_Calculations!T20</f>
        <v>#DIV/0!</v>
      </c>
      <c r="L14" s="99" t="e">
        <f>Baltic_Transition_Calculations!U20</f>
        <v>#DIV/0!</v>
      </c>
      <c r="M14" s="99" t="e">
        <f>Baltic_Transition_Calculations!V20</f>
        <v>#DIV/0!</v>
      </c>
    </row>
    <row r="15" spans="2:14" ht="14.25" x14ac:dyDescent="0.2">
      <c r="B15" s="98" t="s">
        <v>220</v>
      </c>
      <c r="C15" s="102" t="s">
        <v>18</v>
      </c>
      <c r="D15" s="98">
        <v>2</v>
      </c>
      <c r="E15" s="98" t="str">
        <f t="shared" si="0"/>
        <v>Tolyfluanid</v>
      </c>
      <c r="F15" s="99" t="e">
        <f>Baltic_Transition_Calculations!K21</f>
        <v>#DIV/0!</v>
      </c>
      <c r="G15" s="99" t="e">
        <f>Baltic_Transition_Calculations!L21</f>
        <v>#DIV/0!</v>
      </c>
      <c r="H15" s="99" t="e">
        <f>Baltic_Transition_Calculations!M21</f>
        <v>#DIV/0!</v>
      </c>
      <c r="I15" s="99" t="e">
        <f>Baltic_Transition_Calculations!N21</f>
        <v>#DIV/0!</v>
      </c>
      <c r="J15" s="99" t="e">
        <f>Baltic_Transition_Calculations!S21</f>
        <v>#DIV/0!</v>
      </c>
      <c r="K15" s="99" t="e">
        <f>Baltic_Transition_Calculations!T21</f>
        <v>#DIV/0!</v>
      </c>
      <c r="L15" s="99" t="e">
        <f>Baltic_Transition_Calculations!U21</f>
        <v>#DIV/0!</v>
      </c>
      <c r="M15" s="99" t="e">
        <f>Baltic_Transition_Calculations!V21</f>
        <v>#DIV/0!</v>
      </c>
    </row>
    <row r="16" spans="2:14" ht="14.25" x14ac:dyDescent="0.2">
      <c r="B16" s="98" t="s">
        <v>221</v>
      </c>
      <c r="C16" s="98" t="s">
        <v>18</v>
      </c>
      <c r="D16" s="98">
        <v>3</v>
      </c>
      <c r="E16" s="98" t="str">
        <f t="shared" si="0"/>
        <v>Tolyfluanid</v>
      </c>
      <c r="F16" s="99" t="e">
        <f>Baltic_Transition_Calculations!K22</f>
        <v>#DIV/0!</v>
      </c>
      <c r="G16" s="99" t="e">
        <f>Baltic_Transition_Calculations!L22</f>
        <v>#DIV/0!</v>
      </c>
      <c r="H16" s="99" t="e">
        <f>Baltic_Transition_Calculations!M22</f>
        <v>#DIV/0!</v>
      </c>
      <c r="I16" s="99" t="e">
        <f>Baltic_Transition_Calculations!N22</f>
        <v>#DIV/0!</v>
      </c>
      <c r="J16" s="99" t="e">
        <f>Baltic_Transition_Calculations!S22</f>
        <v>#DIV/0!</v>
      </c>
      <c r="K16" s="99" t="e">
        <f>Baltic_Transition_Calculations!T22</f>
        <v>#DIV/0!</v>
      </c>
      <c r="L16" s="99" t="e">
        <f>Baltic_Transition_Calculations!U22</f>
        <v>#DIV/0!</v>
      </c>
      <c r="M16" s="99" t="e">
        <f>Baltic_Transition_Calculations!V22</f>
        <v>#DIV/0!</v>
      </c>
    </row>
    <row r="17" spans="2:13" ht="14.25" x14ac:dyDescent="0.2">
      <c r="B17" s="98" t="s">
        <v>222</v>
      </c>
      <c r="C17" s="98" t="s">
        <v>239</v>
      </c>
      <c r="D17" s="98">
        <v>4</v>
      </c>
      <c r="E17" s="98" t="str">
        <f t="shared" si="0"/>
        <v>Tolyfluanid</v>
      </c>
      <c r="F17" s="99" t="e">
        <f>Baltic_Transition_Calculations!K23</f>
        <v>#DIV/0!</v>
      </c>
      <c r="G17" s="99" t="e">
        <f>Baltic_Transition_Calculations!L23</f>
        <v>#DIV/0!</v>
      </c>
      <c r="H17" s="99" t="e">
        <f>Baltic_Transition_Calculations!M23</f>
        <v>#DIV/0!</v>
      </c>
      <c r="I17" s="99" t="e">
        <f>Baltic_Transition_Calculations!N23</f>
        <v>#DIV/0!</v>
      </c>
      <c r="J17" s="99" t="e">
        <f>Baltic_Transition_Calculations!S23</f>
        <v>#DIV/0!</v>
      </c>
      <c r="K17" s="99" t="e">
        <f>Baltic_Transition_Calculations!T23</f>
        <v>#DIV/0!</v>
      </c>
      <c r="L17" s="99" t="e">
        <f>Baltic_Transition_Calculations!U23</f>
        <v>#DIV/0!</v>
      </c>
      <c r="M17" s="99" t="e">
        <f>Baltic_Transition_Calculations!V23</f>
        <v>#DIV/0!</v>
      </c>
    </row>
    <row r="18" spans="2:13" ht="14.25" x14ac:dyDescent="0.2">
      <c r="B18" s="98" t="s">
        <v>223</v>
      </c>
      <c r="C18" s="98" t="s">
        <v>239</v>
      </c>
      <c r="D18" s="98">
        <v>5</v>
      </c>
      <c r="E18" s="98" t="str">
        <f t="shared" si="0"/>
        <v>Tolyfluanid</v>
      </c>
      <c r="F18" s="99" t="e">
        <f>Baltic_Transition_Calculations!K24</f>
        <v>#DIV/0!</v>
      </c>
      <c r="G18" s="99" t="e">
        <f>Baltic_Transition_Calculations!L24</f>
        <v>#DIV/0!</v>
      </c>
      <c r="H18" s="99" t="e">
        <f>Baltic_Transition_Calculations!M24</f>
        <v>#DIV/0!</v>
      </c>
      <c r="I18" s="99" t="e">
        <f>Baltic_Transition_Calculations!N24</f>
        <v>#DIV/0!</v>
      </c>
      <c r="J18" s="99" t="e">
        <f>Baltic_Transition_Calculations!S24</f>
        <v>#DIV/0!</v>
      </c>
      <c r="K18" s="99" t="e">
        <f>Baltic_Transition_Calculations!T24</f>
        <v>#DIV/0!</v>
      </c>
      <c r="L18" s="99" t="e">
        <f>Baltic_Transition_Calculations!U24</f>
        <v>#DIV/0!</v>
      </c>
      <c r="M18" s="99" t="e">
        <f>Baltic_Transition_Calculations!V24</f>
        <v>#DIV/0!</v>
      </c>
    </row>
    <row r="19" spans="2:13" ht="14.25" x14ac:dyDescent="0.2">
      <c r="B19" s="98" t="s">
        <v>224</v>
      </c>
      <c r="C19" s="98" t="s">
        <v>239</v>
      </c>
      <c r="D19" s="98">
        <v>9</v>
      </c>
      <c r="E19" s="98" t="str">
        <f t="shared" si="0"/>
        <v>Tolyfluanid</v>
      </c>
      <c r="F19" s="99" t="e">
        <f>Baltic_Transition_Calculations!K25</f>
        <v>#DIV/0!</v>
      </c>
      <c r="G19" s="99" t="e">
        <f>Baltic_Transition_Calculations!L25</f>
        <v>#DIV/0!</v>
      </c>
      <c r="H19" s="99" t="e">
        <f>Baltic_Transition_Calculations!M25</f>
        <v>#DIV/0!</v>
      </c>
      <c r="I19" s="99" t="e">
        <f>Baltic_Transition_Calculations!N25</f>
        <v>#DIV/0!</v>
      </c>
      <c r="J19" s="99" t="e">
        <f>Baltic_Transition_Calculations!S25</f>
        <v>#DIV/0!</v>
      </c>
      <c r="K19" s="99" t="e">
        <f>Baltic_Transition_Calculations!T25</f>
        <v>#DIV/0!</v>
      </c>
      <c r="L19" s="99" t="e">
        <f>Baltic_Transition_Calculations!U25</f>
        <v>#DIV/0!</v>
      </c>
      <c r="M19" s="99" t="e">
        <f>Baltic_Transition_Calculations!V25</f>
        <v>#DIV/0!</v>
      </c>
    </row>
    <row r="20" spans="2:13" ht="14.25" x14ac:dyDescent="0.2">
      <c r="B20" s="98" t="s">
        <v>225</v>
      </c>
      <c r="C20" s="98" t="s">
        <v>239</v>
      </c>
      <c r="D20" s="98">
        <v>1</v>
      </c>
      <c r="E20" s="98" t="str">
        <f t="shared" si="0"/>
        <v>Tolyfluanid</v>
      </c>
      <c r="F20" s="99" t="e">
        <f>Baltic_Transition_Calculations!K26</f>
        <v>#DIV/0!</v>
      </c>
      <c r="G20" s="99" t="e">
        <f>Baltic_Transition_Calculations!L26</f>
        <v>#DIV/0!</v>
      </c>
      <c r="H20" s="99" t="e">
        <f>Baltic_Transition_Calculations!M26</f>
        <v>#DIV/0!</v>
      </c>
      <c r="I20" s="99" t="e">
        <f>Baltic_Transition_Calculations!N26</f>
        <v>#DIV/0!</v>
      </c>
      <c r="J20" s="99" t="e">
        <f>Baltic_Transition_Calculations!S26</f>
        <v>#DIV/0!</v>
      </c>
      <c r="K20" s="99" t="e">
        <f>Baltic_Transition_Calculations!T26</f>
        <v>#DIV/0!</v>
      </c>
      <c r="L20" s="99" t="e">
        <f>Baltic_Transition_Calculations!U26</f>
        <v>#DIV/0!</v>
      </c>
      <c r="M20" s="99" t="e">
        <f>Baltic_Transition_Calculations!V26</f>
        <v>#DIV/0!</v>
      </c>
    </row>
    <row r="21" spans="2:13" ht="14.25" x14ac:dyDescent="0.2">
      <c r="B21" s="98" t="s">
        <v>226</v>
      </c>
      <c r="C21" s="98" t="s">
        <v>239</v>
      </c>
      <c r="D21" s="98">
        <v>10</v>
      </c>
      <c r="E21" s="98" t="str">
        <f t="shared" si="0"/>
        <v>Tolyfluanid</v>
      </c>
      <c r="F21" s="99" t="e">
        <f>Baltic_Transition_Calculations!K27</f>
        <v>#DIV/0!</v>
      </c>
      <c r="G21" s="99" t="e">
        <f>Baltic_Transition_Calculations!L27</f>
        <v>#DIV/0!</v>
      </c>
      <c r="H21" s="99" t="e">
        <f>Baltic_Transition_Calculations!M27</f>
        <v>#DIV/0!</v>
      </c>
      <c r="I21" s="99" t="e">
        <f>Baltic_Transition_Calculations!N27</f>
        <v>#DIV/0!</v>
      </c>
      <c r="J21" s="99" t="e">
        <f>Baltic_Transition_Calculations!S27</f>
        <v>#DIV/0!</v>
      </c>
      <c r="K21" s="99" t="e">
        <f>Baltic_Transition_Calculations!T27</f>
        <v>#DIV/0!</v>
      </c>
      <c r="L21" s="99" t="e">
        <f>Baltic_Transition_Calculations!U27</f>
        <v>#DIV/0!</v>
      </c>
      <c r="M21" s="99" t="e">
        <f>Baltic_Transition_Calculations!V27</f>
        <v>#DIV/0!</v>
      </c>
    </row>
    <row r="22" spans="2:13" ht="14.25" x14ac:dyDescent="0.2">
      <c r="B22" s="98" t="s">
        <v>227</v>
      </c>
      <c r="C22" s="98" t="s">
        <v>239</v>
      </c>
      <c r="D22" s="98">
        <v>11</v>
      </c>
      <c r="E22" s="98" t="str">
        <f t="shared" si="0"/>
        <v>Tolyfluanid</v>
      </c>
      <c r="F22" s="99" t="e">
        <f>Baltic_Transition_Calculations!K28</f>
        <v>#DIV/0!</v>
      </c>
      <c r="G22" s="99" t="e">
        <f>Baltic_Transition_Calculations!L28</f>
        <v>#DIV/0!</v>
      </c>
      <c r="H22" s="99" t="e">
        <f>Baltic_Transition_Calculations!M28</f>
        <v>#DIV/0!</v>
      </c>
      <c r="I22" s="99" t="e">
        <f>Baltic_Transition_Calculations!N28</f>
        <v>#DIV/0!</v>
      </c>
      <c r="J22" s="99" t="e">
        <f>Baltic_Transition_Calculations!S28</f>
        <v>#DIV/0!</v>
      </c>
      <c r="K22" s="99" t="e">
        <f>Baltic_Transition_Calculations!T28</f>
        <v>#DIV/0!</v>
      </c>
      <c r="L22" s="99" t="e">
        <f>Baltic_Transition_Calculations!U28</f>
        <v>#DIV/0!</v>
      </c>
      <c r="M22" s="99" t="e">
        <f>Baltic_Transition_Calculations!V28</f>
        <v>#DIV/0!</v>
      </c>
    </row>
    <row r="23" spans="2:13" ht="14.25" x14ac:dyDescent="0.2">
      <c r="B23" s="98" t="s">
        <v>228</v>
      </c>
      <c r="C23" s="98" t="s">
        <v>239</v>
      </c>
      <c r="D23" s="98">
        <v>2</v>
      </c>
      <c r="E23" s="98" t="str">
        <f t="shared" si="0"/>
        <v>Tolyfluanid</v>
      </c>
      <c r="F23" s="99" t="e">
        <f>Baltic_Transition_Calculations!K29</f>
        <v>#DIV/0!</v>
      </c>
      <c r="G23" s="99" t="e">
        <f>Baltic_Transition_Calculations!L29</f>
        <v>#DIV/0!</v>
      </c>
      <c r="H23" s="99" t="e">
        <f>Baltic_Transition_Calculations!M29</f>
        <v>#DIV/0!</v>
      </c>
      <c r="I23" s="99" t="e">
        <f>Baltic_Transition_Calculations!N29</f>
        <v>#DIV/0!</v>
      </c>
      <c r="J23" s="99" t="e">
        <f>Baltic_Transition_Calculations!S29</f>
        <v>#DIV/0!</v>
      </c>
      <c r="K23" s="99" t="e">
        <f>Baltic_Transition_Calculations!T29</f>
        <v>#DIV/0!</v>
      </c>
      <c r="L23" s="99" t="e">
        <f>Baltic_Transition_Calculations!U29</f>
        <v>#DIV/0!</v>
      </c>
      <c r="M23" s="99" t="e">
        <f>Baltic_Transition_Calculations!V29</f>
        <v>#DIV/0!</v>
      </c>
    </row>
    <row r="24" spans="2:13" ht="14.25" x14ac:dyDescent="0.2">
      <c r="B24" s="98" t="s">
        <v>229</v>
      </c>
      <c r="C24" s="98" t="s">
        <v>240</v>
      </c>
      <c r="D24" s="98">
        <v>15</v>
      </c>
      <c r="E24" s="98" t="str">
        <f t="shared" si="0"/>
        <v>Tolyfluanid</v>
      </c>
      <c r="F24" s="99" t="e">
        <f>Baltic_Transition_Calculations!K30</f>
        <v>#DIV/0!</v>
      </c>
      <c r="G24" s="99" t="e">
        <f>Baltic_Transition_Calculations!L30</f>
        <v>#DIV/0!</v>
      </c>
      <c r="H24" s="99" t="e">
        <f>Baltic_Transition_Calculations!M30</f>
        <v>#DIV/0!</v>
      </c>
      <c r="I24" s="99" t="e">
        <f>Baltic_Transition_Calculations!N30</f>
        <v>#DIV/0!</v>
      </c>
      <c r="J24" s="99" t="e">
        <f>Baltic_Transition_Calculations!S30</f>
        <v>#DIV/0!</v>
      </c>
      <c r="K24" s="99" t="e">
        <f>Baltic_Transition_Calculations!T30</f>
        <v>#DIV/0!</v>
      </c>
      <c r="L24" s="99" t="e">
        <f>Baltic_Transition_Calculations!U30</f>
        <v>#DIV/0!</v>
      </c>
      <c r="M24" s="99" t="e">
        <f>Baltic_Transition_Calculations!V30</f>
        <v>#DIV/0!</v>
      </c>
    </row>
    <row r="25" spans="2:13" ht="14.25" x14ac:dyDescent="0.2">
      <c r="B25" s="98" t="s">
        <v>230</v>
      </c>
      <c r="C25" s="98" t="s">
        <v>18</v>
      </c>
      <c r="D25" s="98">
        <v>11</v>
      </c>
      <c r="E25" s="98" t="str">
        <f t="shared" si="0"/>
        <v>Tolyfluanid</v>
      </c>
      <c r="F25" s="99" t="e">
        <f>Baltic_Transition_Calculations!K31</f>
        <v>#DIV/0!</v>
      </c>
      <c r="G25" s="99" t="e">
        <f>Baltic_Transition_Calculations!L31</f>
        <v>#DIV/0!</v>
      </c>
      <c r="H25" s="99" t="e">
        <f>Baltic_Transition_Calculations!M31</f>
        <v>#DIV/0!</v>
      </c>
      <c r="I25" s="99" t="e">
        <f>Baltic_Transition_Calculations!N31</f>
        <v>#DIV/0!</v>
      </c>
      <c r="J25" s="99" t="e">
        <f>Baltic_Transition_Calculations!S31</f>
        <v>#DIV/0!</v>
      </c>
      <c r="K25" s="99" t="e">
        <f>Baltic_Transition_Calculations!T31</f>
        <v>#DIV/0!</v>
      </c>
      <c r="L25" s="99" t="e">
        <f>Baltic_Transition_Calculations!U31</f>
        <v>#DIV/0!</v>
      </c>
      <c r="M25" s="99" t="e">
        <f>Baltic_Transition_Calculations!V31</f>
        <v>#DIV/0!</v>
      </c>
    </row>
    <row r="26" spans="2:13" ht="14.25" x14ac:dyDescent="0.2">
      <c r="B26" s="98" t="s">
        <v>231</v>
      </c>
      <c r="C26" s="98" t="s">
        <v>18</v>
      </c>
      <c r="D26" s="98">
        <v>6</v>
      </c>
      <c r="E26" s="98" t="str">
        <f t="shared" si="0"/>
        <v>Tolyfluanid</v>
      </c>
      <c r="F26" s="99" t="e">
        <f>Baltic_Transition_Calculations!K32</f>
        <v>#DIV/0!</v>
      </c>
      <c r="G26" s="99" t="e">
        <f>Baltic_Transition_Calculations!L32</f>
        <v>#DIV/0!</v>
      </c>
      <c r="H26" s="99" t="e">
        <f>Baltic_Transition_Calculations!M32</f>
        <v>#DIV/0!</v>
      </c>
      <c r="I26" s="99" t="e">
        <f>Baltic_Transition_Calculations!N32</f>
        <v>#DIV/0!</v>
      </c>
      <c r="J26" s="99" t="e">
        <f>Baltic_Transition_Calculations!S32</f>
        <v>#DIV/0!</v>
      </c>
      <c r="K26" s="99" t="e">
        <f>Baltic_Transition_Calculations!T32</f>
        <v>#DIV/0!</v>
      </c>
      <c r="L26" s="99" t="e">
        <f>Baltic_Transition_Calculations!U32</f>
        <v>#DIV/0!</v>
      </c>
      <c r="M26" s="99" t="e">
        <f>Baltic_Transition_Calculations!V32</f>
        <v>#DIV/0!</v>
      </c>
    </row>
    <row r="27" spans="2:13" ht="14.25" x14ac:dyDescent="0.2">
      <c r="B27" s="98" t="s">
        <v>232</v>
      </c>
      <c r="C27" s="98" t="s">
        <v>18</v>
      </c>
      <c r="D27" s="98">
        <v>7</v>
      </c>
      <c r="E27" s="98" t="str">
        <f t="shared" si="0"/>
        <v>Tolyfluanid</v>
      </c>
      <c r="F27" s="99" t="e">
        <f>Baltic_Transition_Calculations!K33</f>
        <v>#DIV/0!</v>
      </c>
      <c r="G27" s="99" t="e">
        <f>Baltic_Transition_Calculations!L33</f>
        <v>#DIV/0!</v>
      </c>
      <c r="H27" s="99" t="e">
        <f>Baltic_Transition_Calculations!M33</f>
        <v>#DIV/0!</v>
      </c>
      <c r="I27" s="99" t="e">
        <f>Baltic_Transition_Calculations!N33</f>
        <v>#DIV/0!</v>
      </c>
      <c r="J27" s="99" t="e">
        <f>Baltic_Transition_Calculations!S33</f>
        <v>#DIV/0!</v>
      </c>
      <c r="K27" s="99" t="e">
        <f>Baltic_Transition_Calculations!T33</f>
        <v>#DIV/0!</v>
      </c>
      <c r="L27" s="99" t="e">
        <f>Baltic_Transition_Calculations!U33</f>
        <v>#DIV/0!</v>
      </c>
      <c r="M27" s="99" t="e">
        <f>Baltic_Transition_Calculations!V33</f>
        <v>#DIV/0!</v>
      </c>
    </row>
    <row r="28" spans="2:13" ht="14.25" x14ac:dyDescent="0.2">
      <c r="B28" s="98" t="s">
        <v>233</v>
      </c>
      <c r="C28" s="98" t="s">
        <v>18</v>
      </c>
      <c r="D28" s="98">
        <v>9</v>
      </c>
      <c r="E28" s="98" t="str">
        <f t="shared" si="0"/>
        <v>Tolyfluanid</v>
      </c>
      <c r="F28" s="99" t="e">
        <f>Baltic_Transition_Calculations!K34</f>
        <v>#DIV/0!</v>
      </c>
      <c r="G28" s="99" t="e">
        <f>Baltic_Transition_Calculations!L34</f>
        <v>#DIV/0!</v>
      </c>
      <c r="H28" s="99" t="e">
        <f>Baltic_Transition_Calculations!M34</f>
        <v>#DIV/0!</v>
      </c>
      <c r="I28" s="99" t="e">
        <f>Baltic_Transition_Calculations!N34</f>
        <v>#DIV/0!</v>
      </c>
      <c r="J28" s="99" t="e">
        <f>Baltic_Transition_Calculations!S34</f>
        <v>#DIV/0!</v>
      </c>
      <c r="K28" s="99" t="e">
        <f>Baltic_Transition_Calculations!T34</f>
        <v>#DIV/0!</v>
      </c>
      <c r="L28" s="99" t="e">
        <f>Baltic_Transition_Calculations!U34</f>
        <v>#DIV/0!</v>
      </c>
      <c r="M28" s="99" t="e">
        <f>Baltic_Transition_Calculations!V34</f>
        <v>#DIV/0!</v>
      </c>
    </row>
    <row r="29" spans="2:13" ht="14.25" x14ac:dyDescent="0.2">
      <c r="B29" s="98" t="s">
        <v>234</v>
      </c>
      <c r="C29" s="98" t="s">
        <v>239</v>
      </c>
      <c r="D29" s="98">
        <v>3</v>
      </c>
      <c r="E29" s="98" t="str">
        <f t="shared" si="0"/>
        <v>Tolyfluanid</v>
      </c>
      <c r="F29" s="99" t="e">
        <f>Baltic_Transition_Calculations!K35</f>
        <v>#DIV/0!</v>
      </c>
      <c r="G29" s="99" t="e">
        <f>Baltic_Transition_Calculations!L35</f>
        <v>#DIV/0!</v>
      </c>
      <c r="H29" s="99" t="e">
        <f>Baltic_Transition_Calculations!M35</f>
        <v>#DIV/0!</v>
      </c>
      <c r="I29" s="99" t="e">
        <f>Baltic_Transition_Calculations!N35</f>
        <v>#DIV/0!</v>
      </c>
      <c r="J29" s="99" t="e">
        <f>Baltic_Transition_Calculations!S35</f>
        <v>#DIV/0!</v>
      </c>
      <c r="K29" s="99" t="e">
        <f>Baltic_Transition_Calculations!T35</f>
        <v>#DIV/0!</v>
      </c>
      <c r="L29" s="99" t="e">
        <f>Baltic_Transition_Calculations!U35</f>
        <v>#DIV/0!</v>
      </c>
      <c r="M29" s="99" t="e">
        <f>Baltic_Transition_Calculations!V35</f>
        <v>#DIV/0!</v>
      </c>
    </row>
    <row r="30" spans="2:13" ht="14.25" x14ac:dyDescent="0.2">
      <c r="B30" s="98" t="s">
        <v>235</v>
      </c>
      <c r="C30" s="98" t="s">
        <v>240</v>
      </c>
      <c r="D30" s="98">
        <v>3</v>
      </c>
      <c r="E30" s="98" t="str">
        <f t="shared" si="0"/>
        <v>Tolyfluanid</v>
      </c>
      <c r="F30" s="99" t="e">
        <f>Baltic_Transition_Calculations!K36</f>
        <v>#DIV/0!</v>
      </c>
      <c r="G30" s="99" t="e">
        <f>Baltic_Transition_Calculations!L36</f>
        <v>#DIV/0!</v>
      </c>
      <c r="H30" s="99" t="e">
        <f>Baltic_Transition_Calculations!M36</f>
        <v>#DIV/0!</v>
      </c>
      <c r="I30" s="99" t="e">
        <f>Baltic_Transition_Calculations!N36</f>
        <v>#DIV/0!</v>
      </c>
      <c r="J30" s="99" t="e">
        <f>Baltic_Transition_Calculations!S36</f>
        <v>#DIV/0!</v>
      </c>
      <c r="K30" s="99" t="e">
        <f>Baltic_Transition_Calculations!T36</f>
        <v>#DIV/0!</v>
      </c>
      <c r="L30" s="99" t="e">
        <f>Baltic_Transition_Calculations!U36</f>
        <v>#DIV/0!</v>
      </c>
      <c r="M30" s="99" t="e">
        <f>Baltic_Transition_Calculations!V36</f>
        <v>#DIV/0!</v>
      </c>
    </row>
    <row r="31" spans="2:13" x14ac:dyDescent="0.2">
      <c r="B31" s="168" t="s">
        <v>270</v>
      </c>
      <c r="C31" s="168"/>
      <c r="D31" s="168"/>
      <c r="E31" s="168"/>
      <c r="F31" s="122" t="e">
        <f>Baltic_Transition_Calculations!K39</f>
        <v>#DIV/0!</v>
      </c>
      <c r="G31" s="122" t="e">
        <f>Baltic_Transition_Calculations!L39</f>
        <v>#DIV/0!</v>
      </c>
      <c r="H31" s="122" t="e">
        <f>Baltic_Transition_Calculations!M39</f>
        <v>#DIV/0!</v>
      </c>
      <c r="I31" s="122" t="e">
        <f>Baltic_Transition_Calculations!N39</f>
        <v>#DIV/0!</v>
      </c>
      <c r="J31" s="101" t="e">
        <f>Baltic_Transition_Calculations!S39</f>
        <v>#DIV/0!</v>
      </c>
      <c r="K31" s="101" t="e">
        <f>Baltic_Transition_Calculations!T39</f>
        <v>#DIV/0!</v>
      </c>
      <c r="L31" s="101" t="e">
        <f>Baltic_Transition_Calculations!U39</f>
        <v>#DIV/0!</v>
      </c>
      <c r="M31" s="101" t="e">
        <f>Baltic_Transition_Calculations!V39</f>
        <v>#DIV/0!</v>
      </c>
    </row>
    <row r="32" spans="2:13" x14ac:dyDescent="0.2">
      <c r="B32" s="168" t="s">
        <v>120</v>
      </c>
      <c r="C32" s="168"/>
      <c r="D32" s="168"/>
      <c r="E32" s="168"/>
      <c r="F32" s="122" t="e">
        <f>Baltic_Transition_Calculations!K37</f>
        <v>#DIV/0!</v>
      </c>
      <c r="G32" s="122" t="e">
        <f>Baltic_Transition_Calculations!L37</f>
        <v>#DIV/0!</v>
      </c>
      <c r="H32" s="122" t="e">
        <f>Baltic_Transition_Calculations!M37</f>
        <v>#DIV/0!</v>
      </c>
      <c r="I32" s="122" t="e">
        <f>Baltic_Transition_Calculations!N37</f>
        <v>#DIV/0!</v>
      </c>
      <c r="J32" s="101" t="e">
        <f>Baltic_Transition_Calculations!S37</f>
        <v>#DIV/0!</v>
      </c>
      <c r="K32" s="101" t="e">
        <f>Baltic_Transition_Calculations!T37</f>
        <v>#DIV/0!</v>
      </c>
      <c r="L32" s="101" t="e">
        <f>Baltic_Transition_Calculations!U37</f>
        <v>#DIV/0!</v>
      </c>
      <c r="M32" s="101" t="e">
        <f>Baltic_Transition_Calculations!V37</f>
        <v>#DIV/0!</v>
      </c>
    </row>
    <row r="33" spans="2:13" x14ac:dyDescent="0.2">
      <c r="B33" s="168" t="s">
        <v>121</v>
      </c>
      <c r="C33" s="168"/>
      <c r="D33" s="168"/>
      <c r="E33" s="168"/>
      <c r="F33" s="122" t="e">
        <f>Baltic_Transition_Calculations!K38</f>
        <v>#DIV/0!</v>
      </c>
      <c r="G33" s="122" t="e">
        <f>Baltic_Transition_Calculations!L38</f>
        <v>#DIV/0!</v>
      </c>
      <c r="H33" s="122" t="e">
        <f>Baltic_Transition_Calculations!M38</f>
        <v>#DIV/0!</v>
      </c>
      <c r="I33" s="122" t="e">
        <f>Baltic_Transition_Calculations!N38</f>
        <v>#DIV/0!</v>
      </c>
      <c r="J33" s="101" t="e">
        <f>Baltic_Transition_Calculations!S38</f>
        <v>#DIV/0!</v>
      </c>
      <c r="K33" s="101" t="e">
        <f>Baltic_Transition_Calculations!T38</f>
        <v>#DIV/0!</v>
      </c>
      <c r="L33" s="101" t="e">
        <f>Baltic_Transition_Calculations!U38</f>
        <v>#DIV/0!</v>
      </c>
      <c r="M33" s="101" t="e">
        <f>Baltic_Transition_Calculations!V38</f>
        <v>#DIV/0!</v>
      </c>
    </row>
  </sheetData>
  <mergeCells count="12">
    <mergeCell ref="B10:F10"/>
    <mergeCell ref="B31:E31"/>
    <mergeCell ref="B32:E32"/>
    <mergeCell ref="B33:E33"/>
    <mergeCell ref="B12:M12"/>
    <mergeCell ref="C13:D13"/>
    <mergeCell ref="B2:M2"/>
    <mergeCell ref="B6:G6"/>
    <mergeCell ref="B7:F7"/>
    <mergeCell ref="B8:F8"/>
    <mergeCell ref="B9:F9"/>
    <mergeCell ref="B4:M4"/>
  </mergeCells>
  <conditionalFormatting sqref="J14:M33">
    <cfRule type="cellIs" dxfId="4" priority="1" operator="lessThan">
      <formula>1</formula>
    </cfRule>
    <cfRule type="cellIs" dxfId="3" priority="2" operator="greaterThan">
      <formula>1</formula>
    </cfRule>
    <cfRule type="cellIs" dxfId="2" priority="3"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CHA Process Document" ma:contentTypeID="0x010100B558917389A54ADDB58930FBD7E6FD57008586DED9191B4C4CBD31A5DF7F304A7100FFDF787D330BE64A9729A05E65AC29AD" ma:contentTypeVersion="18" ma:contentTypeDescription="Content type for ECHA process documents" ma:contentTypeScope="" ma:versionID="98938435a677e9aadddab6da303cc4e7">
  <xsd:schema xmlns:xsd="http://www.w3.org/2001/XMLSchema" xmlns:xs="http://www.w3.org/2001/XMLSchema" xmlns:p="http://schemas.microsoft.com/office/2006/metadata/properties" xmlns:ns2="5be2862c-9c7a-466a-8f6d-c278e82738e2" xmlns:ns3="5bcca709-0b09-4b74-bfa0-2137a84c1763" xmlns:ns4="d80dd6ab-43bf-4d9d-bb1e-742532452846" xmlns:ns5="b80ede5c-af4c-4bf2-9a87-706a3579dc11" xmlns:ns6="735cbd8a-ef91-4d32-baee-5f03e5fb30bf" xmlns:ns7="http://schemas.microsoft.com/sharepoint/v4" targetNamespace="http://schemas.microsoft.com/office/2006/metadata/properties" ma:root="true" ma:fieldsID="c5a1384d8f4f564208e6433287201b3e" ns2:_="" ns3:_="" ns4:_="" ns5:_="" ns6:_="" ns7:_="">
    <xsd:import namespace="5be2862c-9c7a-466a-8f6d-c278e82738e2"/>
    <xsd:import namespace="5bcca709-0b09-4b74-bfa0-2137a84c1763"/>
    <xsd:import namespace="d80dd6ab-43bf-4d9d-bb1e-742532452846"/>
    <xsd:import namespace="b80ede5c-af4c-4bf2-9a87-706a3579dc11"/>
    <xsd:import namespace="735cbd8a-ef91-4d32-baee-5f03e5fb30bf"/>
    <xsd:import namespace="http://schemas.microsoft.com/sharepoint/v4"/>
    <xsd:element name="properties">
      <xsd:complexType>
        <xsd:sequence>
          <xsd:element name="documentManagement">
            <xsd:complexType>
              <xsd:all>
                <xsd:element ref="ns3:_dlc_DocId" minOccurs="0"/>
                <xsd:element ref="ns3:_dlc_DocIdUrl" minOccurs="0"/>
                <xsd:element ref="ns3:_dlc_DocIdPersistId" minOccurs="0"/>
                <xsd:element ref="ns2:ECHADocumentTypeTaxHTField0" minOccurs="0"/>
                <xsd:element ref="ns4:TaxCatchAll" minOccurs="0"/>
                <xsd:element ref="ns5:TaxCatchAllLabel" minOccurs="0"/>
                <xsd:element ref="ns2:ECHASecClassTaxHTField0" minOccurs="0"/>
                <xsd:element ref="ns2:ECHAProcessTaxHTField0" minOccurs="0"/>
                <xsd:element ref="ns2:ECHACategoryTaxHTField0" minOccurs="0"/>
                <xsd:element ref="ns6:Confidentiality"/>
                <xsd:element ref="ns6:IsRecord" minOccurs="0"/>
                <xsd:element ref="ns7: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2862c-9c7a-466a-8f6d-c278e82738e2" elementFormDefault="qualified">
    <xsd:import namespace="http://schemas.microsoft.com/office/2006/documentManagement/types"/>
    <xsd:import namespace="http://schemas.microsoft.com/office/infopath/2007/PartnerControls"/>
    <xsd:element name="ECHADocumentTypeTaxHTField0" ma:index="11" nillable="true" ma:taxonomy="true" ma:internalName="gd32339cd0b5409a9fdb05f9583968bc" ma:taxonomyFieldName="ECHADocumentType" ma:displayName="Document type" ma:readOnly="false" ma:fieldId="{0d32339c-d0b5-409a-9fdb-05f9583968bc}" ma:sspId="5f69e26b-beb5-49c8-89f9-b5a0fae19f51" ma:termSetId="aedf82a2-407f-4791-945d-c1f392314e39" ma:anchorId="00000000-0000-0000-0000-000000000000" ma:open="false" ma:isKeyword="false">
      <xsd:complexType>
        <xsd:sequence>
          <xsd:element ref="pc:Terms" minOccurs="0" maxOccurs="1"/>
        </xsd:sequence>
      </xsd:complexType>
    </xsd:element>
    <xsd:element name="ECHASecClassTaxHTField0" ma:index="15" ma:taxonomy="true" ma:internalName="ab0eb6f132fb4a769815f72efb98c81d" ma:taxonomyFieldName="ECHASecClass" ma:displayName="Security classification" ma:default="1;#|a0307bc2-faf9-4068-8aeb-b713e4fa2a0f" ma:fieldId="{ab0eb6f1-32fb-4a76-9815-f72efb98c81d}" ma:sspId="5f69e26b-beb5-49c8-89f9-b5a0fae19f51" ma:termSetId="bdbfee88-fbc0-4b29-a996-994f751932c4" ma:anchorId="00000000-0000-0000-0000-000000000000" ma:open="false" ma:isKeyword="false">
      <xsd:complexType>
        <xsd:sequence>
          <xsd:element ref="pc:Terms" minOccurs="0" maxOccurs="1"/>
        </xsd:sequence>
      </xsd:complexType>
    </xsd:element>
    <xsd:element name="ECHAProcessTaxHTField0" ma:index="17" nillable="true" ma:taxonomy="true" ma:internalName="k79ecea8bd3e48279038bf7156c8359b" ma:taxonomyFieldName="ECHAProcess" ma:displayName="Process" ma:readOnly="false" ma:fieldId="{479ecea8-bd3e-4827-9038-bf7156c8359b}" ma:sspId="5f69e26b-beb5-49c8-89f9-b5a0fae19f51" ma:termSetId="c30def1a-2ee0-45a9-b531-f691ecbc3c44" ma:anchorId="00000000-0000-0000-0000-000000000000" ma:open="false" ma:isKeyword="false">
      <xsd:complexType>
        <xsd:sequence>
          <xsd:element ref="pc:Terms" minOccurs="0" maxOccurs="1"/>
        </xsd:sequence>
      </xsd:complexType>
    </xsd:element>
    <xsd:element name="ECHACategoryTaxHTField0" ma:index="19" nillable="true" ma:taxonomy="true" ma:internalName="p86653fd247d4255942aa31697ef2e78" ma:taxonomyFieldName="ECHACategory" ma:displayName="Category" ma:readOnly="false" ma:default="" ma:fieldId="{986653fd-247d-4255-942a-a31697ef2e78}" ma:sspId="5f69e26b-beb5-49c8-89f9-b5a0fae19f51" ma:termSetId="55e7dc03-f0a2-4416-8b3b-39dffa2b388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ca709-0b09-4b74-bfa0-2137a84c176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80dd6ab-43bf-4d9d-bb1e-742532452846"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214db2d2-f1ed-4c58-8539-ffd4e5068399}" ma:internalName="TaxCatchAll" ma:showField="CatchAllData" ma:web="d80dd6ab-43bf-4d9d-bb1e-7425324528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0ede5c-af4c-4bf2-9a87-706a3579dc11" elementFormDefault="qualified">
    <xsd:import namespace="http://schemas.microsoft.com/office/2006/documentManagement/types"/>
    <xsd:import namespace="http://schemas.microsoft.com/office/infopath/2007/PartnerControls"/>
    <xsd:element name="TaxCatchAllLabel" ma:index="13" nillable="true" ma:displayName="Taxonomy Catch All Column1" ma:description="" ma:hidden="true" ma:list="{8da9f775-fdf3-4d14-99ae-8f8e0cbfc351}" ma:internalName="TaxCatchAllLabel" ma:readOnly="true" ma:showField="CatchAllDataLabel" ma:web="a3c34eed-3ef9-4750-993f-44a2ccbf16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5cbd8a-ef91-4d32-baee-5f03e5fb30bf" elementFormDefault="qualified">
    <xsd:import namespace="http://schemas.microsoft.com/office/2006/documentManagement/types"/>
    <xsd:import namespace="http://schemas.microsoft.com/office/infopath/2007/PartnerControls"/>
    <xsd:element name="Confidentiality" ma:index="22" ma:displayName="Confidentiality" ma:default="Non Confidential" ma:format="Dropdown" ma:internalName="Confidentiality">
      <xsd:simpleType>
        <xsd:restriction base="dms:Choice">
          <xsd:enumeration value="Confidential"/>
          <xsd:enumeration value="Non Confidential"/>
        </xsd:restriction>
      </xsd:simpleType>
    </xsd:element>
    <xsd:element name="IsRecord" ma:index="23" nillable="true" ma:displayName="IsRecord" ma:default="No" ma:format="RadioButtons" ma:internalName="IsRecord">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5f69e26b-beb5-49c8-89f9-b5a0fae19f51" ContentTypeId="0x010100B558917389A54ADDB58930FBD7E6FD57008586DED9191B4C4CBD31A5DF7F304A71" PreviousValue="false"/>
</file>

<file path=customXml/item5.xml><?xml version="1.0" encoding="utf-8"?>
<p:properties xmlns:p="http://schemas.microsoft.com/office/2006/metadata/properties" xmlns:xsi="http://www.w3.org/2001/XMLSchema-instance" xmlns:pc="http://schemas.microsoft.com/office/infopath/2007/PartnerControls">
  <documentManagement>
    <ECHADocumentTypeTaxHTField0 xmlns="5be2862c-9c7a-466a-8f6d-c278e82738e2">
      <Terms xmlns="http://schemas.microsoft.com/office/infopath/2007/PartnerControls"/>
    </ECHADocumentTypeTaxHTField0>
    <ECHAProcessTaxHTField0 xmlns="5be2862c-9c7a-466a-8f6d-c278e82738e2">
      <Terms xmlns="http://schemas.microsoft.com/office/infopath/2007/PartnerControls">
        <TermInfo xmlns="http://schemas.microsoft.com/office/infopath/2007/PartnerControls">
          <TermName xmlns="http://schemas.microsoft.com/office/infopath/2007/PartnerControls">16.00 Activity management and development</TermName>
          <TermId xmlns="http://schemas.microsoft.com/office/infopath/2007/PartnerControls">e303f835-0e5c-4fee-8486-ae6996d815ae</TermId>
        </TermInfo>
      </Terms>
    </ECHAProcessTaxHTField0>
    <_dlc_DocId xmlns="5bcca709-0b09-4b74-bfa0-2137a84c1763">ACTV16-17-34970</_dlc_DocId>
    <TaxCatchAll xmlns="d80dd6ab-43bf-4d9d-bb1e-742532452846">
      <Value>9</Value>
      <Value>1</Value>
    </TaxCatchAll>
    <ECHASecClassTaxHTField0 xmlns="5be2862c-9c7a-466a-8f6d-c278e82738e2">
      <Terms xmlns="http://schemas.microsoft.com/office/infopath/2007/PartnerControls">
        <TermInfo xmlns="http://schemas.microsoft.com/office/infopath/2007/PartnerControls">
          <TermName xmlns="http://schemas.microsoft.com/office/infopath/2007/PartnerControls"/>
          <TermId xmlns="http://schemas.microsoft.com/office/infopath/2007/PartnerControls">a0307bc2-faf9-4068-8aeb-b713e4fa2a0f</TermId>
        </TermInfo>
      </Terms>
    </ECHASecClassTaxHTField0>
    <_dlc_DocIdUrl xmlns="5bcca709-0b09-4b74-bfa0-2137a84c1763">
      <Url>https://activity.echa.europa.eu/sites/act-16/process-16-0/_layouts/DocIdRedir.aspx?ID=ACTV16-17-34970</Url>
      <Description>ACTV16-17-34970</Description>
    </_dlc_DocIdUrl>
    <ECHACategoryTaxHTField0 xmlns="5be2862c-9c7a-466a-8f6d-c278e82738e2">
      <Terms xmlns="http://schemas.microsoft.com/office/infopath/2007/PartnerControls"/>
    </ECHACategoryTaxHTField0>
    <Confidentiality xmlns="735cbd8a-ef91-4d32-baee-5f03e5fb30bf">Non Confidential</Confidentiality>
    <IconOverlay xmlns="http://schemas.microsoft.com/sharepoint/v4" xsi:nil="true"/>
    <IsRecord xmlns="735cbd8a-ef91-4d32-baee-5f03e5fb30bf">No</IsRecord>
  </documentManagement>
</p:properties>
</file>

<file path=customXml/itemProps1.xml><?xml version="1.0" encoding="utf-8"?>
<ds:datastoreItem xmlns:ds="http://schemas.openxmlformats.org/officeDocument/2006/customXml" ds:itemID="{B15FB324-9295-4B51-BC71-2444BBBA96D3}"/>
</file>

<file path=customXml/itemProps2.xml><?xml version="1.0" encoding="utf-8"?>
<ds:datastoreItem xmlns:ds="http://schemas.openxmlformats.org/officeDocument/2006/customXml" ds:itemID="{F36941E3-B74A-4D7E-B758-4C1030D903FD}"/>
</file>

<file path=customXml/itemProps3.xml><?xml version="1.0" encoding="utf-8"?>
<ds:datastoreItem xmlns:ds="http://schemas.openxmlformats.org/officeDocument/2006/customXml" ds:itemID="{88FF90DC-B22C-454C-9CB1-1C63A5D48495}"/>
</file>

<file path=customXml/itemProps4.xml><?xml version="1.0" encoding="utf-8"?>
<ds:datastoreItem xmlns:ds="http://schemas.openxmlformats.org/officeDocument/2006/customXml" ds:itemID="{ABE49CD6-6475-4417-95F4-AA63A128AA2B}"/>
</file>

<file path=customXml/itemProps5.xml><?xml version="1.0" encoding="utf-8"?>
<ds:datastoreItem xmlns:ds="http://schemas.openxmlformats.org/officeDocument/2006/customXml" ds:itemID="{2DF5CD13-877B-4D10-B145-9134980725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33</vt:i4>
      </vt:variant>
    </vt:vector>
  </HeadingPairs>
  <TitlesOfParts>
    <vt:vector size="49" baseType="lpstr">
      <vt:lpstr> Introduction</vt:lpstr>
      <vt:lpstr>Instructions</vt:lpstr>
      <vt:lpstr>Index</vt:lpstr>
      <vt:lpstr>User_Input</vt:lpstr>
      <vt:lpstr>Output_Summary</vt:lpstr>
      <vt:lpstr>Output_Atlantic</vt:lpstr>
      <vt:lpstr>Output_Med</vt:lpstr>
      <vt:lpstr>Output_Baltic</vt:lpstr>
      <vt:lpstr>Output_Baltic_Transition</vt:lpstr>
      <vt:lpstr>Output_OECD_Marina</vt:lpstr>
      <vt:lpstr>Active_Substance_Input</vt:lpstr>
      <vt:lpstr>Atlantic_Scenario_Calculations</vt:lpstr>
      <vt:lpstr>Med_Scenario_Calculations</vt:lpstr>
      <vt:lpstr>Baltic_Scenario_Calculations</vt:lpstr>
      <vt:lpstr>Baltic_Transition_Calculations</vt:lpstr>
      <vt:lpstr>OECD_Marina_Calculations</vt:lpstr>
      <vt:lpstr>a</vt:lpstr>
      <vt:lpstr>Application_Conversion_Factor</vt:lpstr>
      <vt:lpstr>Application_Factor</vt:lpstr>
      <vt:lpstr>Application_MAMPEC</vt:lpstr>
      <vt:lpstr>Average_biocide_release_over_the_lifetime_of_the_paint_Calculated</vt:lpstr>
      <vt:lpstr>Average_biocide_release_over_the_lifetime_of_the_paint_Measured</vt:lpstr>
      <vt:lpstr>Background_Sed_Atlantic</vt:lpstr>
      <vt:lpstr>Background_Sed_Baltic</vt:lpstr>
      <vt:lpstr>Background_Sed_Baltic_Transition</vt:lpstr>
      <vt:lpstr>Background_Sed_Med</vt:lpstr>
      <vt:lpstr>Background_Sed_OECD</vt:lpstr>
      <vt:lpstr>Background_SW_Atlantic</vt:lpstr>
      <vt:lpstr>Background_SW_Baltic</vt:lpstr>
      <vt:lpstr>Background_SW_Baltic_Transition</vt:lpstr>
      <vt:lpstr>Background_SW_Med</vt:lpstr>
      <vt:lpstr>Background_SW_OECD</vt:lpstr>
      <vt:lpstr>Compound_Name</vt:lpstr>
      <vt:lpstr>DFT</vt:lpstr>
      <vt:lpstr>La</vt:lpstr>
      <vt:lpstr>Leaching_Conversion_Factor</vt:lpstr>
      <vt:lpstr>Leaching_Conversion_Factor_OECD</vt:lpstr>
      <vt:lpstr>Leaching_MAMPEC</vt:lpstr>
      <vt:lpstr>Leaching_Product</vt:lpstr>
      <vt:lpstr>Mrel</vt:lpstr>
      <vt:lpstr>PNEC_Aquatic_Inside</vt:lpstr>
      <vt:lpstr>PNEC_Aquatic_Surrounding</vt:lpstr>
      <vt:lpstr>PNEC_Sediment_Inside</vt:lpstr>
      <vt:lpstr>PNEC_Sediment_Surrounding</vt:lpstr>
      <vt:lpstr>t</vt:lpstr>
      <vt:lpstr>Version</vt:lpstr>
      <vt:lpstr>VS</vt:lpstr>
      <vt:lpstr>ƿ</vt:lpstr>
      <vt:lpstr>Wa</vt:lpstr>
    </vt:vector>
  </TitlesOfParts>
  <Company>Health and Safety Executive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Name</dc:creator>
  <cp:lastModifiedBy>James Hingston (CRD)</cp:lastModifiedBy>
  <dcterms:created xsi:type="dcterms:W3CDTF">2016-11-10T11:47:25Z</dcterms:created>
  <dcterms:modified xsi:type="dcterms:W3CDTF">2017-09-28T15:53:42Z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CHAProcess">
    <vt:lpwstr>9;#16.00 Activity management and development|e303f835-0e5c-4fee-8486-ae6996d815ae</vt:lpwstr>
  </property>
  <property fmtid="{D5CDD505-2E9C-101B-9397-08002B2CF9AE}" pid="3" name="ContentTypeId">
    <vt:lpwstr>0x010100B558917389A54ADDB58930FBD7E6FD57008586DED9191B4C4CBD31A5DF7F304A7100FFDF787D330BE64A9729A05E65AC29AD</vt:lpwstr>
  </property>
  <property fmtid="{D5CDD505-2E9C-101B-9397-08002B2CF9AE}" pid="4" name="ECHADocumentType">
    <vt:lpwstr/>
  </property>
  <property fmtid="{D5CDD505-2E9C-101B-9397-08002B2CF9AE}" pid="5" name="ECHASecClass">
    <vt:lpwstr>1;#|a0307bc2-faf9-4068-8aeb-b713e4fa2a0f</vt:lpwstr>
  </property>
  <property fmtid="{D5CDD505-2E9C-101B-9397-08002B2CF9AE}" pid="6" name="ECHACategory">
    <vt:lpwstr/>
  </property>
  <property fmtid="{D5CDD505-2E9C-101B-9397-08002B2CF9AE}" pid="7" name="_dlc_DocIdItemGuid">
    <vt:lpwstr>a708ee65-c69a-4c22-a791-ece23f7ee8bd</vt:lpwstr>
  </property>
</Properties>
</file>