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495" windowWidth="20610" windowHeight="10965" tabRatio="800"/>
  </bookViews>
  <sheets>
    <sheet name="Introduction" sheetId="26" r:id="rId1"/>
    <sheet name="Index" sheetId="25" r:id="rId2"/>
    <sheet name="PT19-appl human skin &amp; garments" sheetId="34" r:id="rId3"/>
    <sheet name="PT19-application on animal skin" sheetId="30" r:id="rId4"/>
    <sheet name="PT19-env of humans &amp; animals" sheetId="32" r:id="rId5"/>
    <sheet name="PT19-factory-treated textiles" sheetId="33" r:id="rId6"/>
    <sheet name="Pick-lists &amp; Defaults" sheetId="3" r:id="rId7"/>
  </sheets>
  <definedNames>
    <definedName name="_1._Emission_scenario_for_calculating_the_release_to_wastewater_from_surface_spray_repellents_used_indoors___application_step" localSheetId="3">'PT19-application on animal skin'!$B$130</definedName>
    <definedName name="_1._Emission_scenario_for_calculating_the_release_to_wastewater_from_surface_spray_repellents_used_indoors___application_step__ESD_Table_3_16__p.48" localSheetId="4">'PT19-env of humans &amp; animals'!$B$70</definedName>
    <definedName name="_2._Emission_scenario_for_calculating_the_release_to_wastewater_from_surface_spray_repellents_used_indoors___cleaning_step" localSheetId="3">'PT19-application on animal skin'!$B$167</definedName>
    <definedName name="_2._Emission_scenario_for_calculating_the_release_to_wastewater_from_surface_spray_repellents_used_indoors___cleaning_step__ESD_Table_3_18__p.50" localSheetId="4">'PT19-env of humans &amp; animals'!$B$116</definedName>
    <definedName name="_3._Emission_scenario_for_calculating_the_release_to_wastewater_from_diffuser_repellents_used_indoors___application_step__ESD_Table_3_19__p.51" localSheetId="4">'PT19-env of humans &amp; animals'!$B$161</definedName>
    <definedName name="_4._Emission_scenario_for_calculating_the_release_to_wastewater_from_diffuser_repellents_used_indoors___cleaning_step__ESD_Table_3_19__p.51" localSheetId="4">'PT19-env of humans &amp; animals'!$B$201</definedName>
    <definedName name="_xlnm._FilterDatabase" localSheetId="6" hidden="1">'Pick-lists &amp; Defaults'!#REF!</definedName>
    <definedName name="A__Application_on_paved_ground__ESD_Table_3_21__p.54" localSheetId="4">'PT19-env of humans &amp; animals'!$B$238</definedName>
    <definedName name="A__Direct_emissions_to_soil__ESD_Table_3_10__p.36___Table_3_11__p.37" localSheetId="3">'PT19-application on animal skin'!$B$27</definedName>
    <definedName name="A__Emissions_due_to_washing_of_factory_treated_garments_and_gear__ESD_Table_3_25__p.61" localSheetId="5">'PT19-factory-treated textiles'!$B$97</definedName>
    <definedName name="A__Tonnage_based_approach__ESD_p.46___Table_3_1__p.24" localSheetId="4">'PT19-env of humans &amp; animals'!$B$26</definedName>
    <definedName name="A__Tonnage_based_approach__ESD_Table_3_1__p.24" localSheetId="2">'PT19-appl human skin &amp; garments'!$B$20</definedName>
    <definedName name="A__Tonnage_based_approach__ESD_Table_3_23__p.59" localSheetId="5">'PT19-factory-treated textiles'!$B$22</definedName>
    <definedName name="active_subst" localSheetId="2">'PT19-appl human skin &amp; garments'!$F$145</definedName>
    <definedName name="AnimalSpecies">'Pick-lists &amp; Defaults'!$B$52:$B$55</definedName>
    <definedName name="Application">'Pick-lists &amp; Defaults'!$B$81:$B$83</definedName>
    <definedName name="AREA_out_paved" localSheetId="4">'PT19-env of humans &amp; animals'!$G$253</definedName>
    <definedName name="AREA_skin" localSheetId="3">'PT19-application on animal skin'!$F$106</definedName>
    <definedName name="AREA_treated" localSheetId="3">'PT19-application on animal skin'!$F$152</definedName>
    <definedName name="AREAgarment" localSheetId="5">'PT19-factory-treated textiles'!$H$114</definedName>
    <definedName name="AREAskin" localSheetId="2">'PT19-appl human skin &amp; garments'!$F$149</definedName>
    <definedName name="AREAskin" localSheetId="3">'PT19-application on animal skin'!$F$48</definedName>
    <definedName name="AREAskin" localSheetId="4">'PT19-env of humans &amp; animals'!$G$47</definedName>
    <definedName name="AREAskin_garments" localSheetId="2">'PT19-appl human skin &amp; garments'!$F$87</definedName>
    <definedName name="AREAskin_hosing" localSheetId="3">'PT19-application on animal skin'!$F$267</definedName>
    <definedName name="AREAtent" localSheetId="5">'PT19-factory-treated textiles'!$H$144</definedName>
    <definedName name="AREAtreated" localSheetId="3">'PT19-application on animal skin'!$F$93</definedName>
    <definedName name="AREAtreated" localSheetId="4">'PT19-env of humans &amp; animals'!$G$95</definedName>
    <definedName name="AREAtreated_curative" localSheetId="4">'PT19-env of humans &amp; animals'!$G$294</definedName>
    <definedName name="AREAtreated_preventive" localSheetId="4">'PT19-env of humans &amp; animals'!$G$293</definedName>
    <definedName name="B__Application_on_unpaved_ground__ESD_Table_3_22__p.55___Table_3_11__p.37" localSheetId="4">'PT19-env of humans &amp; animals'!$B$275</definedName>
    <definedName name="B__Consumption_based_approach__ESD_p.24___Table_3_6__p.27" localSheetId="4">'PT19-env of humans &amp; animals'!$B$68</definedName>
    <definedName name="B__Consumption_based_approach__ESD_Table_3_24__p.60" localSheetId="5">'PT19-factory-treated textiles'!$B$63</definedName>
    <definedName name="B__Consumption_based_approach__ESD_Table_3_6__p.27" localSheetId="2">'PT19-appl human skin &amp; garments'!$B$64</definedName>
    <definedName name="B__Emissions_during_the_service_life_of_tents__ESD_Table_3_26__p.63" localSheetId="5">'PT19-factory-treated textiles'!$B$132</definedName>
    <definedName name="B__Emissions_to_paved_ground_and_discharge_to_STPs_or_surface_water_bodies__ESD_Table_3_12__p.39___Table_3_13__p.40" localSheetId="3">'PT19-application on animal skin'!$B$84</definedName>
    <definedName name="BodyPart">'Pick-lists &amp; Defaults'!$B$25:$B$27</definedName>
    <definedName name="BodyParts_Garments">'Pick-lists &amp; Defaults'!$B$15:$B$21</definedName>
    <definedName name="C__Indoor_applications_on_cats_and_dogs__emissions_to_STPs__ESD_p.40___Table_3_16__p.48___Table_3_18__p.50" localSheetId="3">'PT19-application on animal skin'!$B$126</definedName>
    <definedName name="C_form_weight" localSheetId="3">'PT19-application on animal skin'!$F$220</definedName>
    <definedName name="CatsDogs">'Pick-lists &amp; Defaults'!$B$59:$B$61</definedName>
    <definedName name="Cform_weight" localSheetId="3">'PT19-application on animal skin'!$F$100</definedName>
    <definedName name="Cform_weight_hosing" localSheetId="3">'PT19-application on animal skin'!$F$261</definedName>
    <definedName name="Cformweight" localSheetId="3">'PT19-application on animal skin'!$F$42</definedName>
    <definedName name="Cformweight" localSheetId="4">'PT19-env of humans &amp; animals'!$G$41</definedName>
    <definedName name="Clocal_soil_1d" localSheetId="3">'PT19-application on animal skin'!$F$71</definedName>
    <definedName name="Clocal_soil_1d" localSheetId="4">'PT19-env of humans &amp; animals'!$G$68</definedName>
    <definedName name="Clocal_soil_1d_surf_curative" localSheetId="4">'PT19-env of humans &amp; animals'!$G$325</definedName>
    <definedName name="Clocal_soil_5d" localSheetId="4">'PT19-env of humans &amp; animals'!$G$329</definedName>
    <definedName name="Clocal_soil_91d" localSheetId="3">'PT19-application on animal skin'!$F$73</definedName>
    <definedName name="Clocal_soil_camping" localSheetId="5">'PT19-factory-treated textiles'!$H$167</definedName>
    <definedName name="Clocal_water_1d" localSheetId="2">'PT19-appl human skin &amp; garments'!$F$170</definedName>
    <definedName name="Clocal_water_91d" localSheetId="2">'PT19-appl human skin &amp; garments'!$F$172</definedName>
    <definedName name="Consumption">'Pick-lists &amp; Defaults'!$B$37:$B$39</definedName>
    <definedName name="consumption_appl" localSheetId="2">'PT19-appl human skin &amp; garments'!$F$147</definedName>
    <definedName name="Duration">'Pick-lists &amp; Defaults'!$B$75:$B$77</definedName>
    <definedName name="E_application_applicator" localSheetId="3">'PT19-application on animal skin'!$F$177</definedName>
    <definedName name="E_application_floor" localSheetId="3">'PT19-application on animal skin'!$F$179</definedName>
    <definedName name="E_application_floor" localSheetId="4">'PT19-env of humans &amp; animals'!$G$211</definedName>
    <definedName name="E_application_treated" localSheetId="3">'PT19-application on animal skin'!#REF!</definedName>
    <definedName name="E_applicator_ww" localSheetId="3">'PT19-application on animal skin'!$F$196</definedName>
    <definedName name="E_floor_ww" localSheetId="3">'PT19-application on animal skin'!$F$198</definedName>
    <definedName name="E_treated_ww" localSheetId="4">'PT19-env of humans &amp; animals'!$G$226</definedName>
    <definedName name="E_ww_indoor_cats_dogs" localSheetId="3">'PT19-application on animal skin'!$F$200</definedName>
    <definedName name="Eapplication_applicator" localSheetId="3">'PT19-application on animal skin'!$F$124</definedName>
    <definedName name="Eapplication_applicator" localSheetId="4">'PT19-env of humans &amp; animals'!$G$126</definedName>
    <definedName name="Eapplication_floor" localSheetId="3">'PT19-application on animal skin'!$F$125</definedName>
    <definedName name="Eapplication_floor" localSheetId="4">'PT19-env of humans &amp; animals'!$G$128</definedName>
    <definedName name="Eapplication_treated" localSheetId="3">'PT19-application on animal skin'!$F$127</definedName>
    <definedName name="Eapplication_treated" localSheetId="4">'PT19-env of humans &amp; animals'!$G$130</definedName>
    <definedName name="Eapplicator_ww" localSheetId="3">'PT19-application on animal skin'!$F$143</definedName>
    <definedName name="Eapplicator_ww" localSheetId="4">'PT19-env of humans &amp; animals'!$G$147</definedName>
    <definedName name="Elocal_soil">'PT19-application on animal skin'!$F$69</definedName>
    <definedName name="Elocal_soil_curative">'PT19-env of humans &amp; animals'!$G$320</definedName>
    <definedName name="Elocal_soil_curtive" localSheetId="4">'PT19-env of humans &amp; animals'!$G$320</definedName>
    <definedName name="Elocal_soil_hole" localSheetId="4">'PT19-env of humans &amp; animals'!$G$321</definedName>
    <definedName name="Elocal_soil_preventive" localSheetId="4">'PT19-env of humans &amp; animals'!$G$319</definedName>
    <definedName name="Elocal4_water" localSheetId="2">'PT19-appl human skin &amp; garments'!$F$57</definedName>
    <definedName name="Elocalwater" localSheetId="2">'PT19-appl human skin &amp; garments'!$F$168</definedName>
    <definedName name="Elocalwater" localSheetId="3">'PT19-application on animal skin'!$F$117</definedName>
    <definedName name="Emissions_due_to_hosing_of_horses__ESD_§_3.2.4.3__p.42__Table_3_15__p.43" localSheetId="3">'PT19-application on animal skin'!$B$247</definedName>
    <definedName name="Emissions_during_application__ESD_§_3.2.4.1__p.34" localSheetId="3">'PT19-application on animal skin'!$B$25</definedName>
    <definedName name="Emissions_during_industrial_application_of_the_repellent_to_textiles_fibres__ESD_§_3.4.4.1__p.58" localSheetId="5">'PT19-factory-treated textiles'!$B$20</definedName>
    <definedName name="Emissions_during_the_service_life_of_repellent_factory_treated_textiles__ESD_§_3.4.4.2__p.60" localSheetId="5">'PT19-factory-treated textiles'!$B$95</definedName>
    <definedName name="Emissions_through_rolling_of_horses__ESD_§_3.2.4.2__p.40__Table_3_14__p.42" localSheetId="3">'PT19-application on animal skin'!$B$210</definedName>
    <definedName name="Esoil_leach_camping" localSheetId="5">'PT19-factory-treated textiles'!$H$165</definedName>
    <definedName name="Etreated_ww" localSheetId="3">'PT19-application on animal skin'!$F$145</definedName>
    <definedName name="Etreated_ww" localSheetId="4">'PT19-env of humans &amp; animals'!$G$149</definedName>
    <definedName name="Eww" localSheetId="3">'PT19-application on animal skin'!$F$147</definedName>
    <definedName name="Eww" localSheetId="4">'PT19-env of humans &amp; animals'!$G$151</definedName>
    <definedName name="Eww_out_paved" localSheetId="4">'PT19-env of humans &amp; animals'!$G$266</definedName>
    <definedName name="F_AI" localSheetId="4">'PT19-env of humans &amp; animals'!$G$174</definedName>
    <definedName name="F_AI_out_unpaved" localSheetId="4">'PT19-env of humans &amp; animals'!$G$290</definedName>
    <definedName name="F_air" localSheetId="2">'PT19-appl human skin &amp; garments'!$F$89</definedName>
    <definedName name="F_application_air" localSheetId="3">'PT19-application on animal skin'!#REF!</definedName>
    <definedName name="F_application_air" localSheetId="4">'PT19-env of humans &amp; animals'!$G$182</definedName>
    <definedName name="F_application_applicator" localSheetId="3">'PT19-application on animal skin'!$F$148</definedName>
    <definedName name="F_application_floor" localSheetId="3">'PT19-application on animal skin'!$F$150</definedName>
    <definedName name="F_application_floor" localSheetId="4">'PT19-env of humans &amp; animals'!$G$184</definedName>
    <definedName name="F_application_treated" localSheetId="3">'PT19-application on animal skin'!#REF!</definedName>
    <definedName name="F_applicator_ww" localSheetId="3">'PT19-application on animal skin'!$F$181</definedName>
    <definedName name="F_CE" localSheetId="3">'PT19-application on animal skin'!$F$185</definedName>
    <definedName name="F_CE" localSheetId="4">'PT19-env of humans &amp; animals'!$G$215</definedName>
    <definedName name="F_inh" localSheetId="2">'PT19-appl human skin &amp; garments'!$F$95</definedName>
    <definedName name="F_simultaneity" localSheetId="3">'PT19-application on animal skin'!$F$189</definedName>
    <definedName name="F_simultaneity" localSheetId="4">'PT19-env of humans &amp; animals'!$G$219</definedName>
    <definedName name="F_skin" localSheetId="2">'PT19-appl human skin &amp; garments'!$F$91</definedName>
    <definedName name="F_soil" localSheetId="3">'PT19-application on animal skin'!$F$232</definedName>
    <definedName name="F_ww" localSheetId="3">'PT19-application on animal skin'!$F$183</definedName>
    <definedName name="F_ww" localSheetId="4">'PT19-env of humans &amp; animals'!$G$213</definedName>
    <definedName name="F2_water" localSheetId="5">'PT19-factory-treated textiles'!$H$39</definedName>
    <definedName name="F4_air" localSheetId="2">'PT19-appl human skin &amp; garments'!$F$37</definedName>
    <definedName name="F4_air" localSheetId="4">'PT19-env of humans &amp; animals'!$G$43</definedName>
    <definedName name="F4_skin" localSheetId="2">'PT19-appl human skin &amp; garments'!$F$39</definedName>
    <definedName name="F4_skin" localSheetId="4">'PT19-env of humans &amp; animals'!#REF!</definedName>
    <definedName name="F4_water" localSheetId="2">'PT19-appl human skin &amp; garments'!$F$41</definedName>
    <definedName name="F4_water" localSheetId="4">'PT19-env of humans &amp; animals'!$G$45</definedName>
    <definedName name="FAI" localSheetId="3">'PT19-application on animal skin'!$F$82</definedName>
    <definedName name="FAI" localSheetId="4">'PT19-env of humans &amp; animals'!$G$83</definedName>
    <definedName name="FAI_ind_cats_dogs" localSheetId="3">'PT19-application on animal skin'!$F$144</definedName>
    <definedName name="FAI_out_paved" localSheetId="4">'PT19-env of humans &amp; animals'!$G$251</definedName>
    <definedName name="Fair" localSheetId="2">'PT19-appl human skin &amp; garments'!$F$89</definedName>
    <definedName name="Fapplication_air" localSheetId="3">'PT19-application on animal skin'!$F$85</definedName>
    <definedName name="Fapplication_air" localSheetId="4">'PT19-env of humans &amp; animals'!$G$87</definedName>
    <definedName name="Fapplication_applicator" localSheetId="3">'PT19-application on animal skin'!$F$87</definedName>
    <definedName name="Fapplication_applicator" localSheetId="4">'PT19-env of humans &amp; animals'!$G$89</definedName>
    <definedName name="Fapplication_floor" localSheetId="3">'PT19-application on animal skin'!$F$89</definedName>
    <definedName name="Fapplication_floor" localSheetId="4">'PT19-env of humans &amp; animals'!$G$91</definedName>
    <definedName name="Fapplication_treated" localSheetId="3">'PT19-application on animal skin'!$F$91</definedName>
    <definedName name="Fapplication_treated" localSheetId="4">'PT19-env of humans &amp; animals'!$G$93</definedName>
    <definedName name="Fapplicator_ww" localSheetId="3">'PT19-application on animal skin'!$F$129</definedName>
    <definedName name="Fapplicator_ww" localSheetId="4">'PT19-env of humans &amp; animals'!$G$132</definedName>
    <definedName name="FCE" localSheetId="3">'PT19-application on animal skin'!$F$137</definedName>
    <definedName name="FCE" localSheetId="4">'PT19-env of humans &amp; animals'!$G$136</definedName>
    <definedName name="Ffixation" localSheetId="5">'PT19-factory-treated textiles'!$H$78</definedName>
    <definedName name="Finh" localSheetId="5">'PT19-factory-treated textiles'!$H$116</definedName>
    <definedName name="FLOWsurfacewater" localSheetId="3">'PT19-application on animal skin'!$F$110</definedName>
    <definedName name="Fmainsource2" localSheetId="5">'PT19-factory-treated textiles'!$H$37</definedName>
    <definedName name="Fmainsource4" localSheetId="2">'PT19-appl human skin &amp; garments'!$F$35</definedName>
    <definedName name="Fmainsource4" localSheetId="4">'PT19-env of humans &amp; animals'!$G$41</definedName>
    <definedName name="Fpenetr" localSheetId="2">'PT19-appl human skin &amp; garments'!$F$97</definedName>
    <definedName name="Fpenetr" localSheetId="5">'PT19-factory-treated textiles'!$H$118</definedName>
    <definedName name="Fprodvolreg" localSheetId="2">'PT19-appl human skin &amp; garments'!$F$33</definedName>
    <definedName name="Fprodvolreg" localSheetId="4">'PT19-env of humans &amp; animals'!$G$39</definedName>
    <definedName name="Fprodvolreg" localSheetId="5">'PT19-factory-treated textiles'!$H$35</definedName>
    <definedName name="Fraction_soil" localSheetId="3">'PT19-application on animal skin'!$F$259</definedName>
    <definedName name="Fresidual_liquor" localSheetId="5">'PT19-factory-treated textiles'!$H$80</definedName>
    <definedName name="Frider" localSheetId="3">'PT19-application on animal skin'!$F$108</definedName>
    <definedName name="Frider_hosing" localSheetId="3">'PT19-application on animal skin'!$F$269</definedName>
    <definedName name="Fsimultaneity" localSheetId="3">'PT19-application on animal skin'!#REF!</definedName>
    <definedName name="Fsimultaneity" localSheetId="4">'PT19-env of humans &amp; animals'!$G$140</definedName>
    <definedName name="Fsimultaneity_out_paved" localSheetId="4">'PT19-env of humans &amp; animals'!$G$259</definedName>
    <definedName name="Fskin" localSheetId="2">'PT19-appl human skin &amp; garments'!$F$91</definedName>
    <definedName name="Fsoil" localSheetId="3">'PT19-application on animal skin'!$F$52</definedName>
    <definedName name="Fsoil" localSheetId="4">'PT19-env of humans &amp; animals'!$G$296</definedName>
    <definedName name="Fswim" localSheetId="2">'PT19-appl human skin &amp; garments'!$F$139</definedName>
    <definedName name="Fwater" localSheetId="2">'PT19-appl human skin &amp; garments'!$F$93</definedName>
    <definedName name="Fwater" localSheetId="3">'PT19-application on animal skin'!$F$98</definedName>
    <definedName name="Fwater" localSheetId="5">'PT19-factory-treated textiles'!$H$110</definedName>
    <definedName name="Fwater_out_paved" localSheetId="4">'PT19-env of humans &amp; animals'!$G$255</definedName>
    <definedName name="Fwaterbody" localSheetId="2">'PT19-appl human skin &amp; garments'!$F$143</definedName>
    <definedName name="Fww" localSheetId="3">'PT19-application on animal skin'!$F$131</definedName>
    <definedName name="Fww" localSheetId="4">'PT19-env of humans &amp; animals'!$G$134</definedName>
    <definedName name="Garments">'Pick-lists &amp; Defaults'!$B$91:$B$96</definedName>
    <definedName name="Indoor_use___ESD_§_3.3.4.1__p.46" localSheetId="4">'PT19-env of humans &amp; animals'!$B$24</definedName>
    <definedName name="kdeg_soil" localSheetId="4">'PT19-env of humans &amp; animals'!$G$305</definedName>
    <definedName name="kdegsoil" localSheetId="3">'PT19-application on animal skin'!$F$56</definedName>
    <definedName name="kdegsoil" localSheetId="4">'PT19-env of humans &amp; animals'!$G$55</definedName>
    <definedName name="kdegsoil" localSheetId="5">'PT19-factory-treated textiles'!$H$154</definedName>
    <definedName name="kdegwater" localSheetId="2">'PT19-appl human skin &amp; garments'!$F$155</definedName>
    <definedName name="N_app_building" localSheetId="3">'PT19-application on animal skin'!$F$146</definedName>
    <definedName name="N_appl" localSheetId="2">'PT19-appl human skin &amp; garments'!$F$141</definedName>
    <definedName name="N_appl" localSheetId="3">'PT19-application on animal skin'!$F$104</definedName>
    <definedName name="N_horses" localSheetId="3">'PT19-application on animal skin'!$F$226</definedName>
    <definedName name="N_houses" localSheetId="3">'PT19-application on animal skin'!$F$187</definedName>
    <definedName name="N_houses" localSheetId="4">'PT19-env of humans &amp; animals'!$G$217</definedName>
    <definedName name="Napp_building" localSheetId="3">'PT19-application on animal skin'!$F$83</definedName>
    <definedName name="Napp_building" localSheetId="4">'PT19-env of humans &amp; animals'!$G$85</definedName>
    <definedName name="Nappl" localSheetId="2">'PT19-appl human skin &amp; garments'!$F$85</definedName>
    <definedName name="Nappl" localSheetId="3">'PT19-application on animal skin'!$F$46</definedName>
    <definedName name="Nappl" localSheetId="4">'PT19-env of humans &amp; animals'!$G$45</definedName>
    <definedName name="Nappl_hosing" localSheetId="3">'PT19-application on animal skin'!$F$265</definedName>
    <definedName name="Ndiffuser" localSheetId="4">'PT19-env of humans &amp; animals'!$G$176</definedName>
    <definedName name="Nemission_120d" localSheetId="5">'PT19-factory-treated textiles'!$H$148</definedName>
    <definedName name="Nemission_91d" localSheetId="2">'PT19-appl human skin &amp; garments'!$F$161</definedName>
    <definedName name="Nemission_91d" localSheetId="3">'PT19-application on animal skin'!$F$62</definedName>
    <definedName name="Nemission_91d" localSheetId="4">'PT19-env of humans &amp; animals'!$G$61</definedName>
    <definedName name="Nemission5d" localSheetId="4">'PT19-env of humans &amp; animals'!$G$311</definedName>
    <definedName name="Nhorses" localSheetId="3">'PT19-application on animal skin'!$F$96</definedName>
    <definedName name="Nhouses" localSheetId="3">'PT19-application on animal skin'!$F$136</definedName>
    <definedName name="Nhouses" localSheetId="4">'PT19-env of humans &amp; animals'!$G$138</definedName>
    <definedName name="Nhouses_out_paved" localSheetId="4">'PT19-env of humans &amp; animals'!$G$257</definedName>
    <definedName name="Nlocal" localSheetId="2">'PT19-appl human skin &amp; garments'!$F$79</definedName>
    <definedName name="Nlocal" localSheetId="5">'PT19-factory-treated textiles'!$H$108</definedName>
    <definedName name="Nr_appl" localSheetId="3">'PT19-application on animal skin'!$F$228</definedName>
    <definedName name="Nr_horses" localSheetId="3">'PT19-application on animal skin'!$F$257</definedName>
    <definedName name="Nrolling" localSheetId="3">'PT19-application on animal skin'!$F$230</definedName>
    <definedName name="Nswimmer" localSheetId="2">'PT19-appl human skin &amp; garments'!$F$137</definedName>
    <definedName name="Outdoor_applications___ESD_§_3.3.4.2__p.52" localSheetId="4">'PT19-env of humans &amp; animals'!$B$236</definedName>
    <definedName name="ProductForm">'Pick-lists &amp; Defaults'!$B$42:$B$44</definedName>
    <definedName name="Q_form_appl" localSheetId="3">'PT19-application on animal skin'!$F$222</definedName>
    <definedName name="Q_prod" localSheetId="4">'PT19-env of humans &amp; animals'!$G$172</definedName>
    <definedName name="Qa.i." localSheetId="5">'PT19-factory-treated textiles'!$H$76</definedName>
    <definedName name="Qa.i._garment" localSheetId="5">'PT19-factory-treated textiles'!$H$112</definedName>
    <definedName name="Qa.i._tent" localSheetId="5">'PT19-factory-treated textiles'!$H$142</definedName>
    <definedName name="Qform_appl" localSheetId="3">'PT19-application on animal skin'!$F$102</definedName>
    <definedName name="Qform_appl_hosing" localSheetId="3">'PT19-application on animal skin'!$F$263</definedName>
    <definedName name="Qformappl" localSheetId="3">'PT19-application on animal skin'!$F$44</definedName>
    <definedName name="Qformappl" localSheetId="4">'PT19-env of humans &amp; animals'!$G$43</definedName>
    <definedName name="Qleach_camping" localSheetId="5">'PT19-factory-treated textiles'!$H$152</definedName>
    <definedName name="Qprod" localSheetId="3">'PT19-application on animal skin'!$F$80</definedName>
    <definedName name="Qprod" localSheetId="4">'PT19-env of humans &amp; animals'!$G$81</definedName>
    <definedName name="Qprod_holes" localSheetId="4">'PT19-env of humans &amp; animals'!$G$288</definedName>
    <definedName name="Qprod_ind_catsdogs" localSheetId="3">'PT19-application on animal skin'!$F$142</definedName>
    <definedName name="Qprod_out_paved" localSheetId="4">'PT19-env of humans &amp; animals'!$G$249</definedName>
    <definedName name="Qprod_surface" localSheetId="4">'PT19-env of humans &amp; animals'!$G$287</definedName>
    <definedName name="Qtextile" localSheetId="5">'PT19-factory-treated textiles'!$H$74</definedName>
    <definedName name="Release_to_surface_water_bodies_through_swimming__ESD_§_3.1.4.2__p.28__Table_3_7__p.30___Table_3_8__p.32" localSheetId="2">'PT19-appl human skin &amp; garments'!$B$122</definedName>
    <definedName name="Removal_through_showering_and_bathing_of_humans_as_well_as_washing_of_garments__ESD_§_3.1.4.1__p.22" localSheetId="2">'PT19-appl human skin &amp; garments'!$B$18</definedName>
    <definedName name="RHO_form" localSheetId="2">'PT19-appl human skin &amp; garments'!$F$151</definedName>
    <definedName name="RHO_soil" localSheetId="4">'PT19-env of humans &amp; animals'!$G$303</definedName>
    <definedName name="RHOform" localSheetId="2">'PT19-appl human skin &amp; garments'!$F$99</definedName>
    <definedName name="RHOsoil" localSheetId="3">'PT19-application on animal skin'!$F$54</definedName>
    <definedName name="RHOsoil" localSheetId="4">'PT19-env of humans &amp; animals'!$G$53</definedName>
    <definedName name="RHOsoil" localSheetId="5">'PT19-factory-treated textiles'!$H$158</definedName>
    <definedName name="species" localSheetId="3">'PT19-application on animal skin'!$C$40</definedName>
    <definedName name="species" localSheetId="4">'PT19-env of humans &amp; animals'!$C$39</definedName>
    <definedName name="TDay" localSheetId="4">'PT19-env of humans &amp; animals'!$G$180</definedName>
    <definedName name="Temission_1d" localSheetId="2">'PT19-appl human skin &amp; garments'!$F$157</definedName>
    <definedName name="Temission_1d" localSheetId="3">'PT19-application on animal skin'!$F$58</definedName>
    <definedName name="Temission_1d" localSheetId="4">'PT19-env of humans &amp; animals'!$G$57</definedName>
    <definedName name="Temission_1d" localSheetId="5">'PT19-factory-treated textiles'!$H$150</definedName>
    <definedName name="Temission_91d" localSheetId="2">'PT19-appl human skin &amp; garments'!$F$159</definedName>
    <definedName name="Temission_91d" localSheetId="3">'PT19-application on animal skin'!$F$60</definedName>
    <definedName name="Temission_91d" localSheetId="4">'PT19-env of humans &amp; animals'!$G$59</definedName>
    <definedName name="Temission1d" localSheetId="4">'PT19-env of humans &amp; animals'!$G$307</definedName>
    <definedName name="Temission2" localSheetId="5">'PT19-factory-treated textiles'!$H$41</definedName>
    <definedName name="Temission4" localSheetId="2">'PT19-appl human skin &amp; garments'!$F$43</definedName>
    <definedName name="Temission4" localSheetId="4">'PT19-env of humans &amp; animals'!$G$47</definedName>
    <definedName name="Temission5d" localSheetId="4">'PT19-env of humans &amp; animals'!$G$309</definedName>
    <definedName name="Textile_garment">'Pick-lists &amp; Defaults'!$B$18:$B$21</definedName>
    <definedName name="TIMEcamping" localSheetId="5">'PT19-factory-treated textiles'!$H$146</definedName>
    <definedName name="TMAX" localSheetId="4">'PT19-env of humans &amp; animals'!$G$178</definedName>
    <definedName name="TONNAGE" localSheetId="2">'PT19-appl human skin &amp; garments'!$F$31</definedName>
    <definedName name="TONNAGE" localSheetId="4">'PT19-env of humans &amp; animals'!$G$37</definedName>
    <definedName name="TONNAGE" localSheetId="5">'PT19-factory-treated textiles'!$H$33</definedName>
    <definedName name="TONNAGEreg" localSheetId="2">'PT19-appl human skin &amp; garments'!$F$50</definedName>
    <definedName name="TONNAGEreg" localSheetId="4">'PT19-env of humans &amp; animals'!$G$54</definedName>
    <definedName name="TONNAGEreg" localSheetId="5">'PT19-factory-treated textiles'!$H$48</definedName>
    <definedName name="treated_AREA_skin" localSheetId="3">'PT19-application on animal skin'!$F$224</definedName>
    <definedName name="Treatment">'Pick-lists &amp; Defaults'!$B$69:$B$71</definedName>
    <definedName name="treatment_product_efficacy">'Pick-lists &amp; Defaults'!$B$6:$B$11</definedName>
    <definedName name="Type_Use">'Pick-lists &amp; Defaults'!$B$31:$B$34</definedName>
    <definedName name="Vform_Qform" localSheetId="2">'PT19-appl human skin &amp; garments'!$F$83</definedName>
    <definedName name="volume_weight" localSheetId="2">'PT19-appl human skin &amp; garments'!$F$81</definedName>
    <definedName name="Vsoil" localSheetId="3">'PT19-application on animal skin'!$F$50</definedName>
    <definedName name="Vsoil" localSheetId="4">'PT19-env of humans &amp; animals'!$G$49</definedName>
    <definedName name="Vsoil" localSheetId="5">'PT19-factory-treated textiles'!$H$156</definedName>
    <definedName name="Vsoil_curative" localSheetId="4">'PT19-env of humans &amp; animals'!$G$300</definedName>
    <definedName name="Vsoil_hole" localSheetId="4">'PT19-env of humans &amp; animals'!$G$301</definedName>
    <definedName name="Vsoil_preventive" localSheetId="4">'PT19-env of humans &amp; animals'!$G$299</definedName>
    <definedName name="Vwaterbody" localSheetId="2">'PT19-appl human skin &amp; garments'!$F$153</definedName>
  </definedNames>
  <calcPr calcId="145621" concurrentCalc="0"/>
</workbook>
</file>

<file path=xl/calcChain.xml><?xml version="1.0" encoding="utf-8"?>
<calcChain xmlns="http://schemas.openxmlformats.org/spreadsheetml/2006/main">
  <c r="F161" i="30" l="1"/>
  <c r="F159" i="30"/>
  <c r="H165" i="33"/>
  <c r="H167" i="33"/>
  <c r="H169" i="33"/>
  <c r="G320" i="32"/>
  <c r="G325" i="32"/>
  <c r="G329" i="32"/>
  <c r="G332" i="32"/>
  <c r="F174" i="34"/>
  <c r="F149" i="34"/>
  <c r="E145" i="34"/>
  <c r="E147" i="34"/>
  <c r="F168" i="34"/>
  <c r="F170" i="34"/>
  <c r="F172" i="34"/>
  <c r="F50" i="30"/>
  <c r="F48" i="30"/>
  <c r="F69" i="30"/>
  <c r="F71" i="30"/>
  <c r="F75" i="30"/>
  <c r="F41" i="34"/>
  <c r="F152" i="30"/>
  <c r="F179" i="30"/>
  <c r="F198" i="30"/>
  <c r="F50" i="34"/>
  <c r="F57" i="34"/>
  <c r="H114" i="33"/>
  <c r="F177" i="30"/>
  <c r="F196" i="30"/>
  <c r="F200" i="30"/>
  <c r="F202" i="30"/>
  <c r="G95" i="32"/>
  <c r="G102" i="32"/>
  <c r="G104" i="32"/>
  <c r="G106" i="32"/>
  <c r="G108" i="32"/>
  <c r="F85" i="34"/>
  <c r="F87" i="34"/>
  <c r="F95" i="34"/>
  <c r="F106" i="34"/>
  <c r="G147" i="34"/>
  <c r="G145" i="34"/>
  <c r="E81" i="34"/>
  <c r="E83" i="34"/>
  <c r="F93" i="34"/>
  <c r="G83" i="34"/>
  <c r="G81" i="34"/>
  <c r="H125" i="33"/>
  <c r="H87" i="33"/>
  <c r="H48" i="33"/>
  <c r="H55" i="33"/>
  <c r="G321" i="32"/>
  <c r="G326" i="32"/>
  <c r="G319" i="32"/>
  <c r="G324" i="32"/>
  <c r="G45" i="32"/>
  <c r="G255" i="32"/>
  <c r="G266" i="32"/>
  <c r="G268" i="32"/>
  <c r="G180" i="32"/>
  <c r="G193" i="32"/>
  <c r="G211" i="32"/>
  <c r="G228" i="32"/>
  <c r="G226" i="32"/>
  <c r="G191" i="32"/>
  <c r="G126" i="32"/>
  <c r="G147" i="32"/>
  <c r="G128" i="32"/>
  <c r="G130" i="32"/>
  <c r="G149" i="32"/>
  <c r="G151" i="32"/>
  <c r="G153" i="32"/>
  <c r="G54" i="32"/>
  <c r="G61" i="32"/>
  <c r="F276" i="30"/>
  <c r="F239" i="30"/>
  <c r="F117" i="30"/>
  <c r="F119" i="30"/>
  <c r="F73" i="30"/>
</calcChain>
</file>

<file path=xl/sharedStrings.xml><?xml version="1.0" encoding="utf-8"?>
<sst xmlns="http://schemas.openxmlformats.org/spreadsheetml/2006/main" count="1531" uniqueCount="547">
  <si>
    <t>Input</t>
  </si>
  <si>
    <t>Output</t>
  </si>
  <si>
    <t>Variable/parameter</t>
  </si>
  <si>
    <t>Unit</t>
  </si>
  <si>
    <t>Symbol</t>
  </si>
  <si>
    <t>[-]</t>
  </si>
  <si>
    <t>S</t>
  </si>
  <si>
    <t>Value</t>
  </si>
  <si>
    <t>O</t>
  </si>
  <si>
    <t>Available at: http://echa.europa.eu/en/guidance-documents/guidance-on-biocides-legislation/emission-scenario-documents</t>
  </si>
  <si>
    <t>d</t>
  </si>
  <si>
    <r>
      <t xml:space="preserve">S/D/O/P </t>
    </r>
    <r>
      <rPr>
        <i/>
        <vertAlign val="superscript"/>
        <sz val="10"/>
        <color rgb="FF0070C0"/>
        <rFont val="Verdana"/>
        <family val="2"/>
      </rPr>
      <t>1</t>
    </r>
  </si>
  <si>
    <t>1) S: data set; D: default; O: output; P: pick list</t>
  </si>
  <si>
    <t>D</t>
  </si>
  <si>
    <r>
      <t>m</t>
    </r>
    <r>
      <rPr>
        <vertAlign val="superscript"/>
        <sz val="10"/>
        <color theme="1"/>
        <rFont val="Verdana"/>
        <family val="2"/>
      </rPr>
      <t>2</t>
    </r>
  </si>
  <si>
    <t>??</t>
  </si>
  <si>
    <t>INDEX</t>
  </si>
  <si>
    <t>Version history</t>
  </si>
  <si>
    <t>v1.0</t>
  </si>
  <si>
    <t xml:space="preserve">Instructions for using the table: </t>
  </si>
  <si>
    <t>g</t>
  </si>
  <si>
    <t>D/P</t>
  </si>
  <si>
    <r>
      <t>kg.d</t>
    </r>
    <r>
      <rPr>
        <vertAlign val="superscript"/>
        <sz val="10"/>
        <color theme="1"/>
        <rFont val="Verdana"/>
        <family val="2"/>
      </rPr>
      <t>-1</t>
    </r>
  </si>
  <si>
    <t>Intermediate calculation</t>
  </si>
  <si>
    <r>
      <t>Elocal</t>
    </r>
    <r>
      <rPr>
        <vertAlign val="subscript"/>
        <sz val="10"/>
        <color theme="1"/>
        <rFont val="Verdana"/>
        <family val="2"/>
      </rPr>
      <t>water</t>
    </r>
  </si>
  <si>
    <t>Environmental Emission Scenarios for Product Type 19: Repellents and attractants</t>
  </si>
  <si>
    <t>ESD for PT 19: Emission scenarios for repellents and attractants (ECHA, 2015)</t>
  </si>
  <si>
    <t xml:space="preserve">Active substance in product </t>
  </si>
  <si>
    <r>
      <t>Cform</t>
    </r>
    <r>
      <rPr>
        <vertAlign val="subscript"/>
        <sz val="10"/>
        <color theme="1"/>
        <rFont val="Verdana"/>
        <family val="2"/>
      </rPr>
      <t>weight</t>
    </r>
  </si>
  <si>
    <r>
      <t>g.kg</t>
    </r>
    <r>
      <rPr>
        <vertAlign val="superscript"/>
        <sz val="10"/>
        <color theme="1"/>
        <rFont val="Verdana"/>
        <family val="2"/>
      </rPr>
      <t>-1</t>
    </r>
  </si>
  <si>
    <t>Consumption per application</t>
  </si>
  <si>
    <r>
      <t>Qform</t>
    </r>
    <r>
      <rPr>
        <vertAlign val="subscript"/>
        <sz val="10"/>
        <color theme="1"/>
        <rFont val="Verdana"/>
        <family val="2"/>
      </rPr>
      <t>appl</t>
    </r>
  </si>
  <si>
    <r>
      <t>mg.cm</t>
    </r>
    <r>
      <rPr>
        <vertAlign val="superscript"/>
        <sz val="10"/>
        <color theme="1"/>
        <rFont val="Verdana"/>
        <family val="2"/>
      </rPr>
      <t>-2</t>
    </r>
  </si>
  <si>
    <t>D/S</t>
  </si>
  <si>
    <t>Number of applications per day</t>
  </si>
  <si>
    <r>
      <t>N</t>
    </r>
    <r>
      <rPr>
        <vertAlign val="subscript"/>
        <sz val="10"/>
        <color theme="1"/>
        <rFont val="Verdana"/>
        <family val="2"/>
      </rPr>
      <t>appl</t>
    </r>
  </si>
  <si>
    <r>
      <t>d</t>
    </r>
    <r>
      <rPr>
        <vertAlign val="superscript"/>
        <sz val="10"/>
        <color theme="1"/>
        <rFont val="Verdana"/>
        <family val="2"/>
      </rPr>
      <t>-1</t>
    </r>
  </si>
  <si>
    <t>Treated area of skin</t>
  </si>
  <si>
    <r>
      <t>AREA</t>
    </r>
    <r>
      <rPr>
        <vertAlign val="subscript"/>
        <sz val="10"/>
        <color theme="1"/>
        <rFont val="Verdana"/>
        <family val="2"/>
      </rPr>
      <t>skin</t>
    </r>
  </si>
  <si>
    <r>
      <t>cm</t>
    </r>
    <r>
      <rPr>
        <vertAlign val="superscript"/>
        <sz val="10"/>
        <color theme="1"/>
        <rFont val="Verdana"/>
        <family val="2"/>
      </rPr>
      <t>2</t>
    </r>
  </si>
  <si>
    <t>Animal species</t>
  </si>
  <si>
    <t>Horses</t>
  </si>
  <si>
    <t>Dogs</t>
  </si>
  <si>
    <t>Cats</t>
  </si>
  <si>
    <r>
      <t>Skin area (AREA</t>
    </r>
    <r>
      <rPr>
        <b/>
        <vertAlign val="subscript"/>
        <sz val="10"/>
        <color theme="1"/>
        <rFont val="Verdana"/>
        <family val="2"/>
      </rPr>
      <t>skin</t>
    </r>
    <r>
      <rPr>
        <b/>
        <sz val="10"/>
        <color theme="1"/>
        <rFont val="Verdana"/>
        <family val="2"/>
      </rPr>
      <t>) (cm</t>
    </r>
    <r>
      <rPr>
        <b/>
        <vertAlign val="superscript"/>
        <sz val="10"/>
        <color theme="1"/>
        <rFont val="Verdana"/>
        <family val="2"/>
      </rPr>
      <t>2</t>
    </r>
    <r>
      <rPr>
        <b/>
        <sz val="10"/>
        <color theme="1"/>
        <rFont val="Verdana"/>
        <family val="2"/>
      </rPr>
      <t>)</t>
    </r>
  </si>
  <si>
    <t>P</t>
  </si>
  <si>
    <t>ESD Table 3.9</t>
  </si>
  <si>
    <t xml:space="preserve">Fraction released to soil by spray drift </t>
  </si>
  <si>
    <r>
      <t>F</t>
    </r>
    <r>
      <rPr>
        <vertAlign val="subscript"/>
        <sz val="10"/>
        <color theme="1"/>
        <rFont val="Verdana"/>
        <family val="2"/>
      </rPr>
      <t>soil</t>
    </r>
  </si>
  <si>
    <t>Local emission of the active substance during application due to spray drift</t>
  </si>
  <si>
    <r>
      <t>Elocal</t>
    </r>
    <r>
      <rPr>
        <vertAlign val="subscript"/>
        <sz val="10"/>
        <color theme="1"/>
        <rFont val="Verdana"/>
        <family val="2"/>
      </rPr>
      <t>soil</t>
    </r>
  </si>
  <si>
    <r>
      <rPr>
        <b/>
        <sz val="10"/>
        <color theme="1"/>
        <rFont val="Verdana"/>
        <family val="2"/>
      </rPr>
      <t>Elocal</t>
    </r>
    <r>
      <rPr>
        <b/>
        <vertAlign val="subscript"/>
        <sz val="10"/>
        <color theme="1"/>
        <rFont val="Verdana"/>
        <family val="2"/>
      </rPr>
      <t>soil</t>
    </r>
    <r>
      <rPr>
        <vertAlign val="subscript"/>
        <sz val="10"/>
        <color theme="1"/>
        <rFont val="Verdana"/>
        <family val="2"/>
      </rPr>
      <t xml:space="preserve"> </t>
    </r>
    <r>
      <rPr>
        <sz val="10"/>
        <color theme="1"/>
        <rFont val="Verdana"/>
        <family val="2"/>
      </rPr>
      <t>= N</t>
    </r>
    <r>
      <rPr>
        <vertAlign val="subscript"/>
        <sz val="10"/>
        <color theme="1"/>
        <rFont val="Verdana"/>
        <family val="2"/>
      </rPr>
      <t>appl</t>
    </r>
    <r>
      <rPr>
        <sz val="10"/>
        <color theme="1"/>
        <rFont val="Verdana"/>
        <family val="2"/>
      </rPr>
      <t xml:space="preserve"> * Qform</t>
    </r>
    <r>
      <rPr>
        <vertAlign val="subscript"/>
        <sz val="10"/>
        <color theme="1"/>
        <rFont val="Verdana"/>
        <family val="2"/>
      </rPr>
      <t>appl</t>
    </r>
    <r>
      <rPr>
        <sz val="10"/>
        <color theme="1"/>
        <rFont val="Verdana"/>
        <family val="2"/>
      </rPr>
      <t xml:space="preserve"> * AREA</t>
    </r>
    <r>
      <rPr>
        <vertAlign val="subscript"/>
        <sz val="10"/>
        <color theme="1"/>
        <rFont val="Verdana"/>
        <family val="2"/>
      </rPr>
      <t>skin</t>
    </r>
    <r>
      <rPr>
        <sz val="10"/>
        <color theme="1"/>
        <rFont val="Verdana"/>
        <family val="2"/>
      </rPr>
      <t xml:space="preserve"> * Cform</t>
    </r>
    <r>
      <rPr>
        <vertAlign val="subscript"/>
        <sz val="10"/>
        <color theme="1"/>
        <rFont val="Verdana"/>
        <family val="2"/>
      </rPr>
      <t>weight</t>
    </r>
    <r>
      <rPr>
        <sz val="10"/>
        <color theme="1"/>
        <rFont val="Verdana"/>
        <family val="2"/>
      </rPr>
      <t xml:space="preserve"> * F</t>
    </r>
    <r>
      <rPr>
        <vertAlign val="subscript"/>
        <sz val="10"/>
        <color theme="1"/>
        <rFont val="Verdana"/>
        <family val="2"/>
      </rPr>
      <t>soil</t>
    </r>
    <r>
      <rPr>
        <sz val="10"/>
        <color theme="1"/>
        <rFont val="Verdana"/>
        <family val="2"/>
      </rPr>
      <t xml:space="preserve"> * 10</t>
    </r>
    <r>
      <rPr>
        <vertAlign val="superscript"/>
        <sz val="10"/>
        <color theme="1"/>
        <rFont val="Verdana"/>
        <family val="2"/>
      </rPr>
      <t>-9</t>
    </r>
  </si>
  <si>
    <t xml:space="preserve">Soil volume </t>
  </si>
  <si>
    <r>
      <t>V</t>
    </r>
    <r>
      <rPr>
        <vertAlign val="subscript"/>
        <sz val="10"/>
        <color theme="1"/>
        <rFont val="Verdana"/>
        <family val="2"/>
      </rPr>
      <t>soil</t>
    </r>
  </si>
  <si>
    <r>
      <t>m</t>
    </r>
    <r>
      <rPr>
        <vertAlign val="superscript"/>
        <sz val="10"/>
        <color theme="1"/>
        <rFont val="Verdana"/>
        <family val="2"/>
      </rPr>
      <t>3</t>
    </r>
  </si>
  <si>
    <t>Soil volume (Vsoil) (m3)</t>
  </si>
  <si>
    <t>Bulk density of wet soil</t>
  </si>
  <si>
    <r>
      <t>kg</t>
    </r>
    <r>
      <rPr>
        <vertAlign val="subscript"/>
        <sz val="10"/>
        <color theme="1"/>
        <rFont val="Verdana"/>
        <family val="2"/>
      </rPr>
      <t>wwt</t>
    </r>
    <r>
      <rPr>
        <sz val="10"/>
        <color theme="1"/>
        <rFont val="Verdana"/>
        <family val="2"/>
      </rPr>
      <t>.m</t>
    </r>
    <r>
      <rPr>
        <vertAlign val="superscript"/>
        <sz val="10"/>
        <color theme="1"/>
        <rFont val="Verdana"/>
        <family val="2"/>
      </rPr>
      <t>-3</t>
    </r>
  </si>
  <si>
    <r>
      <t>RHO</t>
    </r>
    <r>
      <rPr>
        <vertAlign val="subscript"/>
        <sz val="10"/>
        <color theme="1"/>
        <rFont val="Verdana"/>
        <family val="2"/>
      </rPr>
      <t xml:space="preserve">soil </t>
    </r>
  </si>
  <si>
    <t>First order rate constant for biodegradation in soil</t>
  </si>
  <si>
    <r>
      <t>kdeg</t>
    </r>
    <r>
      <rPr>
        <vertAlign val="subscript"/>
        <sz val="10"/>
        <color theme="1"/>
        <rFont val="Verdana"/>
        <family val="2"/>
      </rPr>
      <t>soil</t>
    </r>
  </si>
  <si>
    <r>
      <rPr>
        <sz val="10"/>
        <color theme="1"/>
        <rFont val="Verdana"/>
        <family val="2"/>
      </rPr>
      <t>d</t>
    </r>
    <r>
      <rPr>
        <vertAlign val="superscript"/>
        <sz val="10"/>
        <color theme="1"/>
        <rFont val="Verdana"/>
        <family val="2"/>
      </rPr>
      <t>-1</t>
    </r>
  </si>
  <si>
    <t>Number of emission days (for horses, cats and dogs)</t>
  </si>
  <si>
    <t>Number of emission days (for horses)</t>
  </si>
  <si>
    <t>Number of emission events</t>
  </si>
  <si>
    <r>
      <t>T</t>
    </r>
    <r>
      <rPr>
        <vertAlign val="subscript"/>
        <sz val="10"/>
        <color theme="1"/>
        <rFont val="Verdana"/>
        <family val="2"/>
      </rPr>
      <t>emission,1d</t>
    </r>
  </si>
  <si>
    <r>
      <t>T</t>
    </r>
    <r>
      <rPr>
        <vertAlign val="subscript"/>
        <sz val="10"/>
        <color theme="1"/>
        <rFont val="Verdana"/>
        <family val="2"/>
      </rPr>
      <t>emission,91d</t>
    </r>
  </si>
  <si>
    <r>
      <t>N</t>
    </r>
    <r>
      <rPr>
        <vertAlign val="subscript"/>
        <sz val="10"/>
        <color theme="1"/>
        <rFont val="Verdana"/>
        <family val="2"/>
      </rPr>
      <t>emission,91d</t>
    </r>
  </si>
  <si>
    <r>
      <t>Clocal</t>
    </r>
    <r>
      <rPr>
        <vertAlign val="subscript"/>
        <sz val="10"/>
        <color theme="1"/>
        <rFont val="Verdana"/>
        <family val="2"/>
      </rPr>
      <t>soil,1d</t>
    </r>
  </si>
  <si>
    <r>
      <t>Clocal</t>
    </r>
    <r>
      <rPr>
        <vertAlign val="subscript"/>
        <sz val="10"/>
        <color theme="1"/>
        <rFont val="Verdana"/>
        <family val="2"/>
      </rPr>
      <t>soil,91d</t>
    </r>
  </si>
  <si>
    <r>
      <t>Clocal</t>
    </r>
    <r>
      <rPr>
        <vertAlign val="subscript"/>
        <sz val="10"/>
        <color theme="1"/>
        <rFont val="Verdana"/>
        <family val="2"/>
      </rPr>
      <t>soil,91d-ref</t>
    </r>
  </si>
  <si>
    <r>
      <t>mg.kg</t>
    </r>
    <r>
      <rPr>
        <vertAlign val="subscript"/>
        <sz val="10"/>
        <color theme="1"/>
        <rFont val="Verdana"/>
        <family val="2"/>
      </rPr>
      <t>wwt</t>
    </r>
    <r>
      <rPr>
        <vertAlign val="superscript"/>
        <sz val="10"/>
        <color theme="1"/>
        <rFont val="Verdana"/>
        <family val="2"/>
      </rPr>
      <t>-1</t>
    </r>
  </si>
  <si>
    <r>
      <t xml:space="preserve">Local concentration of active ingredient in soil resulting from one day </t>
    </r>
    <r>
      <rPr>
        <vertAlign val="superscript"/>
        <sz val="10"/>
        <color theme="1"/>
        <rFont val="Verdana"/>
        <family val="2"/>
      </rPr>
      <t>2</t>
    </r>
  </si>
  <si>
    <t>3) Calculated only in case of treatment of horses</t>
  </si>
  <si>
    <t>2) Calculated in case of treatment of horses, cats and dogs</t>
  </si>
  <si>
    <r>
      <t xml:space="preserve">Local concentration in soil over 91 days </t>
    </r>
    <r>
      <rPr>
        <vertAlign val="superscript"/>
        <sz val="10"/>
        <color theme="1"/>
        <rFont val="Verdana"/>
        <family val="2"/>
      </rPr>
      <t>3</t>
    </r>
  </si>
  <si>
    <r>
      <t xml:space="preserve">Refined local concentration in soil over 91 days (including degradation) </t>
    </r>
    <r>
      <rPr>
        <vertAlign val="superscript"/>
        <sz val="10"/>
        <color theme="1"/>
        <rFont val="Verdana"/>
        <family val="2"/>
      </rPr>
      <t>3</t>
    </r>
  </si>
  <si>
    <r>
      <rPr>
        <b/>
        <sz val="10"/>
        <color theme="1"/>
        <rFont val="Verdana"/>
        <family val="2"/>
      </rPr>
      <t>Clocal</t>
    </r>
    <r>
      <rPr>
        <b/>
        <vertAlign val="subscript"/>
        <sz val="10"/>
        <color theme="1"/>
        <rFont val="Verdana"/>
        <family val="2"/>
      </rPr>
      <t>soil,1d</t>
    </r>
    <r>
      <rPr>
        <sz val="10"/>
        <color theme="1"/>
        <rFont val="Verdana"/>
        <family val="2"/>
      </rPr>
      <t xml:space="preserve"> = Elocal</t>
    </r>
    <r>
      <rPr>
        <vertAlign val="subscript"/>
        <sz val="10"/>
        <color theme="1"/>
        <rFont val="Verdana"/>
        <family val="2"/>
      </rPr>
      <t>soil</t>
    </r>
    <r>
      <rPr>
        <sz val="10"/>
        <color theme="1"/>
        <rFont val="Verdana"/>
        <family val="2"/>
      </rPr>
      <t xml:space="preserve"> * T</t>
    </r>
    <r>
      <rPr>
        <vertAlign val="subscript"/>
        <sz val="10"/>
        <color theme="1"/>
        <rFont val="Verdana"/>
        <family val="2"/>
      </rPr>
      <t>emission,1d</t>
    </r>
    <r>
      <rPr>
        <sz val="10"/>
        <color theme="1"/>
        <rFont val="Verdana"/>
        <family val="2"/>
      </rPr>
      <t xml:space="preserve"> * 10</t>
    </r>
    <r>
      <rPr>
        <vertAlign val="superscript"/>
        <sz val="10"/>
        <color theme="1"/>
        <rFont val="Verdana"/>
        <family val="2"/>
      </rPr>
      <t>6</t>
    </r>
    <r>
      <rPr>
        <sz val="10"/>
        <color theme="1"/>
        <rFont val="Verdana"/>
        <family val="2"/>
      </rPr>
      <t>/(V</t>
    </r>
    <r>
      <rPr>
        <vertAlign val="subscript"/>
        <sz val="10"/>
        <color theme="1"/>
        <rFont val="Verdana"/>
        <family val="2"/>
      </rPr>
      <t>soil</t>
    </r>
    <r>
      <rPr>
        <sz val="10"/>
        <color theme="1"/>
        <rFont val="Verdana"/>
        <family val="2"/>
      </rPr>
      <t xml:space="preserve"> * RHO</t>
    </r>
    <r>
      <rPr>
        <vertAlign val="subscript"/>
        <sz val="10"/>
        <color theme="1"/>
        <rFont val="Verdana"/>
        <family val="2"/>
      </rPr>
      <t>soil</t>
    </r>
    <r>
      <rPr>
        <sz val="10"/>
        <color theme="1"/>
        <rFont val="Verdana"/>
        <family val="2"/>
      </rPr>
      <t>)</t>
    </r>
  </si>
  <si>
    <r>
      <rPr>
        <b/>
        <sz val="10"/>
        <color theme="1"/>
        <rFont val="Verdana"/>
        <family val="2"/>
      </rPr>
      <t>Clocal</t>
    </r>
    <r>
      <rPr>
        <b/>
        <vertAlign val="subscript"/>
        <sz val="10"/>
        <color theme="1"/>
        <rFont val="Verdana"/>
        <family val="2"/>
      </rPr>
      <t>soil,91d</t>
    </r>
    <r>
      <rPr>
        <sz val="10"/>
        <color theme="1"/>
        <rFont val="Verdana"/>
        <family val="2"/>
      </rPr>
      <t xml:space="preserve"> = Elocal</t>
    </r>
    <r>
      <rPr>
        <vertAlign val="subscript"/>
        <sz val="10"/>
        <color theme="1"/>
        <rFont val="Verdana"/>
        <family val="2"/>
      </rPr>
      <t>soil</t>
    </r>
    <r>
      <rPr>
        <sz val="10"/>
        <color theme="1"/>
        <rFont val="Verdana"/>
        <family val="2"/>
      </rPr>
      <t xml:space="preserve"> * T</t>
    </r>
    <r>
      <rPr>
        <vertAlign val="subscript"/>
        <sz val="10"/>
        <color theme="1"/>
        <rFont val="Verdana"/>
        <family val="2"/>
      </rPr>
      <t>emission,91d</t>
    </r>
    <r>
      <rPr>
        <sz val="10"/>
        <color theme="1"/>
        <rFont val="Verdana"/>
        <family val="2"/>
      </rPr>
      <t xml:space="preserve"> * 10</t>
    </r>
    <r>
      <rPr>
        <vertAlign val="superscript"/>
        <sz val="10"/>
        <color theme="1"/>
        <rFont val="Verdana"/>
        <family val="2"/>
      </rPr>
      <t>6</t>
    </r>
    <r>
      <rPr>
        <sz val="10"/>
        <color theme="1"/>
        <rFont val="Verdana"/>
        <family val="2"/>
      </rPr>
      <t>/(V</t>
    </r>
    <r>
      <rPr>
        <vertAlign val="subscript"/>
        <sz val="10"/>
        <color theme="1"/>
        <rFont val="Verdana"/>
        <family val="2"/>
      </rPr>
      <t>soil</t>
    </r>
    <r>
      <rPr>
        <sz val="10"/>
        <color theme="1"/>
        <rFont val="Verdana"/>
        <family val="2"/>
      </rPr>
      <t xml:space="preserve"> * RHO</t>
    </r>
    <r>
      <rPr>
        <vertAlign val="subscript"/>
        <sz val="10"/>
        <color theme="1"/>
        <rFont val="Verdana"/>
        <family val="2"/>
      </rPr>
      <t>soil</t>
    </r>
    <r>
      <rPr>
        <sz val="10"/>
        <color theme="1"/>
        <rFont val="Verdana"/>
        <family val="2"/>
      </rPr>
      <t>)</t>
    </r>
  </si>
  <si>
    <t>Number of horses</t>
  </si>
  <si>
    <r>
      <t>N</t>
    </r>
    <r>
      <rPr>
        <vertAlign val="subscript"/>
        <sz val="10"/>
        <rFont val="Verdana"/>
        <family val="2"/>
      </rPr>
      <t>horses</t>
    </r>
  </si>
  <si>
    <t xml:space="preserve">Fraction released to water by spray drift </t>
  </si>
  <si>
    <r>
      <t>F</t>
    </r>
    <r>
      <rPr>
        <vertAlign val="subscript"/>
        <sz val="10"/>
        <color theme="1"/>
        <rFont val="Verdana"/>
        <family val="2"/>
      </rPr>
      <t>water</t>
    </r>
  </si>
  <si>
    <t>Active substance in the product</t>
  </si>
  <si>
    <t>Fraction of riders treating the complete horse</t>
  </si>
  <si>
    <r>
      <t>F</t>
    </r>
    <r>
      <rPr>
        <vertAlign val="subscript"/>
        <sz val="10"/>
        <color theme="1"/>
        <rFont val="Verdana"/>
        <family val="2"/>
      </rPr>
      <t>rider</t>
    </r>
  </si>
  <si>
    <t>Local emission rate to wastewater</t>
  </si>
  <si>
    <r>
      <rPr>
        <b/>
        <sz val="10"/>
        <color theme="1"/>
        <rFont val="Verdana"/>
        <family val="2"/>
      </rPr>
      <t>Elocal</t>
    </r>
    <r>
      <rPr>
        <b/>
        <vertAlign val="subscript"/>
        <sz val="10"/>
        <color theme="1"/>
        <rFont val="Verdana"/>
        <family val="2"/>
      </rPr>
      <t>water</t>
    </r>
    <r>
      <rPr>
        <vertAlign val="subscript"/>
        <sz val="10"/>
        <color theme="1"/>
        <rFont val="Verdana"/>
        <family val="2"/>
      </rPr>
      <t xml:space="preserve"> </t>
    </r>
    <r>
      <rPr>
        <sz val="10"/>
        <color theme="1"/>
        <rFont val="Verdana"/>
        <family val="2"/>
      </rPr>
      <t>= N</t>
    </r>
    <r>
      <rPr>
        <vertAlign val="subscript"/>
        <sz val="10"/>
        <color theme="1"/>
        <rFont val="Verdana"/>
        <family val="2"/>
      </rPr>
      <t>horses</t>
    </r>
    <r>
      <rPr>
        <sz val="10"/>
        <color theme="1"/>
        <rFont val="Verdana"/>
        <family val="2"/>
      </rPr>
      <t xml:space="preserve"> * N</t>
    </r>
    <r>
      <rPr>
        <vertAlign val="subscript"/>
        <sz val="10"/>
        <color theme="1"/>
        <rFont val="Verdana"/>
        <family val="2"/>
      </rPr>
      <t>appl</t>
    </r>
    <r>
      <rPr>
        <sz val="10"/>
        <color theme="1"/>
        <rFont val="Verdana"/>
        <family val="2"/>
      </rPr>
      <t xml:space="preserve"> * Qform</t>
    </r>
    <r>
      <rPr>
        <vertAlign val="subscript"/>
        <sz val="10"/>
        <color theme="1"/>
        <rFont val="Verdana"/>
        <family val="2"/>
      </rPr>
      <t>appl</t>
    </r>
    <r>
      <rPr>
        <sz val="10"/>
        <color theme="1"/>
        <rFont val="Verdana"/>
        <family val="2"/>
      </rPr>
      <t xml:space="preserve"> * AREA</t>
    </r>
    <r>
      <rPr>
        <vertAlign val="subscript"/>
        <sz val="10"/>
        <color theme="1"/>
        <rFont val="Verdana"/>
        <family val="2"/>
      </rPr>
      <t>skin</t>
    </r>
    <r>
      <rPr>
        <sz val="10"/>
        <color theme="1"/>
        <rFont val="Verdana"/>
        <family val="2"/>
      </rPr>
      <t xml:space="preserve"> * Cform</t>
    </r>
    <r>
      <rPr>
        <vertAlign val="subscript"/>
        <sz val="10"/>
        <color theme="1"/>
        <rFont val="Verdana"/>
        <family val="2"/>
      </rPr>
      <t>weight</t>
    </r>
    <r>
      <rPr>
        <sz val="10"/>
        <color theme="1"/>
        <rFont val="Verdana"/>
        <family val="2"/>
      </rPr>
      <t xml:space="preserve"> * F</t>
    </r>
    <r>
      <rPr>
        <vertAlign val="subscript"/>
        <sz val="10"/>
        <color theme="1"/>
        <rFont val="Verdana"/>
        <family val="2"/>
      </rPr>
      <t xml:space="preserve">rider </t>
    </r>
    <r>
      <rPr>
        <sz val="10"/>
        <color theme="1"/>
        <rFont val="Verdana"/>
        <family val="2"/>
      </rPr>
      <t>* F</t>
    </r>
    <r>
      <rPr>
        <vertAlign val="subscript"/>
        <sz val="10"/>
        <color theme="1"/>
        <rFont val="Verdana"/>
        <family val="2"/>
      </rPr>
      <t>water</t>
    </r>
    <r>
      <rPr>
        <sz val="10"/>
        <color theme="1"/>
        <rFont val="Verdana"/>
        <family val="2"/>
      </rPr>
      <t xml:space="preserve"> * 10</t>
    </r>
    <r>
      <rPr>
        <vertAlign val="superscript"/>
        <sz val="10"/>
        <color theme="1"/>
        <rFont val="Verdana"/>
        <family val="2"/>
      </rPr>
      <t>-9</t>
    </r>
  </si>
  <si>
    <t>Volume of receiving water body</t>
  </si>
  <si>
    <r>
      <t>FLOW</t>
    </r>
    <r>
      <rPr>
        <vertAlign val="subscript"/>
        <sz val="10"/>
        <color theme="1"/>
        <rFont val="Verdana"/>
        <family val="2"/>
      </rPr>
      <t>surfacewater</t>
    </r>
  </si>
  <si>
    <r>
      <t>m</t>
    </r>
    <r>
      <rPr>
        <vertAlign val="superscript"/>
        <sz val="10"/>
        <color theme="1"/>
        <rFont val="Verdana"/>
        <family val="2"/>
      </rPr>
      <t>3</t>
    </r>
    <r>
      <rPr>
        <sz val="10"/>
        <color theme="1"/>
        <rFont val="Verdana"/>
        <family val="2"/>
      </rPr>
      <t>.d</t>
    </r>
    <r>
      <rPr>
        <vertAlign val="superscript"/>
        <sz val="10"/>
        <color theme="1"/>
        <rFont val="Verdana"/>
        <family val="2"/>
      </rPr>
      <t>-1</t>
    </r>
  </si>
  <si>
    <t>Local concentration in surface water</t>
  </si>
  <si>
    <r>
      <t>mg.L</t>
    </r>
    <r>
      <rPr>
        <vertAlign val="superscript"/>
        <sz val="10"/>
        <color theme="1"/>
        <rFont val="Verdana"/>
        <family val="2"/>
      </rPr>
      <t>-1</t>
    </r>
  </si>
  <si>
    <r>
      <rPr>
        <b/>
        <sz val="10"/>
        <color theme="1"/>
        <rFont val="Verdana"/>
        <family val="2"/>
      </rPr>
      <t>Clocal</t>
    </r>
    <r>
      <rPr>
        <b/>
        <vertAlign val="subscript"/>
        <sz val="10"/>
        <color theme="1"/>
        <rFont val="Verdana"/>
        <family val="2"/>
      </rPr>
      <t>water</t>
    </r>
    <r>
      <rPr>
        <sz val="10"/>
        <color theme="1"/>
        <rFont val="Verdana"/>
        <family val="2"/>
      </rPr>
      <t xml:space="preserve"> = Elocal</t>
    </r>
    <r>
      <rPr>
        <vertAlign val="subscript"/>
        <sz val="10"/>
        <color theme="1"/>
        <rFont val="Verdana"/>
        <family val="2"/>
      </rPr>
      <t>water</t>
    </r>
    <r>
      <rPr>
        <sz val="10"/>
        <color theme="1"/>
        <rFont val="Verdana"/>
        <family val="2"/>
      </rPr>
      <t xml:space="preserve"> / FLOW</t>
    </r>
    <r>
      <rPr>
        <vertAlign val="subscript"/>
        <sz val="10"/>
        <color theme="1"/>
        <rFont val="Verdana"/>
        <family val="2"/>
      </rPr>
      <t>surfacewater</t>
    </r>
    <r>
      <rPr>
        <sz val="10"/>
        <color theme="1"/>
        <rFont val="Verdana"/>
        <family val="2"/>
      </rPr>
      <t xml:space="preserve"> * 10</t>
    </r>
    <r>
      <rPr>
        <vertAlign val="superscript"/>
        <sz val="10"/>
        <color theme="1"/>
        <rFont val="Verdana"/>
        <family val="2"/>
      </rPr>
      <t>3</t>
    </r>
  </si>
  <si>
    <r>
      <t>Clocal</t>
    </r>
    <r>
      <rPr>
        <vertAlign val="subscript"/>
        <sz val="10"/>
        <color theme="1"/>
        <rFont val="Verdana"/>
        <family val="2"/>
      </rPr>
      <t>water</t>
    </r>
  </si>
  <si>
    <t>This scenario covers only the use of insect repellents on horses.</t>
  </si>
  <si>
    <t>This scenario covers only the use of insect repellents on cats and dogs.</t>
  </si>
  <si>
    <t xml:space="preserve">Active substance in the product </t>
  </si>
  <si>
    <t xml:space="preserve">Consumption per application </t>
  </si>
  <si>
    <t>Treated area of horse skin</t>
  </si>
  <si>
    <t>Number of horses kept per hectare</t>
  </si>
  <si>
    <r>
      <t>N</t>
    </r>
    <r>
      <rPr>
        <vertAlign val="subscript"/>
        <sz val="10"/>
        <color theme="1"/>
        <rFont val="Verdana"/>
        <family val="2"/>
      </rPr>
      <t>horses</t>
    </r>
  </si>
  <si>
    <t>Number of rollings per day</t>
  </si>
  <si>
    <t>Fraction released to soil by rolling</t>
  </si>
  <si>
    <t>Local emission of the active substance due to rolling</t>
  </si>
  <si>
    <r>
      <t>N</t>
    </r>
    <r>
      <rPr>
        <vertAlign val="subscript"/>
        <sz val="10"/>
        <color theme="1"/>
        <rFont val="Verdana"/>
        <family val="2"/>
      </rPr>
      <t>rolling</t>
    </r>
  </si>
  <si>
    <r>
      <rPr>
        <b/>
        <sz val="10"/>
        <color theme="1"/>
        <rFont val="Verdana"/>
        <family val="2"/>
      </rPr>
      <t>Elocal</t>
    </r>
    <r>
      <rPr>
        <b/>
        <vertAlign val="subscript"/>
        <sz val="10"/>
        <color theme="1"/>
        <rFont val="Verdana"/>
        <family val="2"/>
      </rPr>
      <t>soil</t>
    </r>
    <r>
      <rPr>
        <sz val="10"/>
        <color theme="1"/>
        <rFont val="Verdana"/>
        <family val="2"/>
      </rPr>
      <t xml:space="preserve"> = N</t>
    </r>
    <r>
      <rPr>
        <vertAlign val="subscript"/>
        <sz val="10"/>
        <color theme="1"/>
        <rFont val="Verdana"/>
        <family val="2"/>
      </rPr>
      <t>appl</t>
    </r>
    <r>
      <rPr>
        <sz val="10"/>
        <color theme="1"/>
        <rFont val="Verdana"/>
        <family val="2"/>
      </rPr>
      <t xml:space="preserve"> * Qform</t>
    </r>
    <r>
      <rPr>
        <vertAlign val="subscript"/>
        <sz val="10"/>
        <color theme="1"/>
        <rFont val="Verdana"/>
        <family val="2"/>
      </rPr>
      <t>appl</t>
    </r>
    <r>
      <rPr>
        <sz val="10"/>
        <color theme="1"/>
        <rFont val="Verdana"/>
        <family val="2"/>
      </rPr>
      <t xml:space="preserve"> * AREA</t>
    </r>
    <r>
      <rPr>
        <vertAlign val="subscript"/>
        <sz val="10"/>
        <color theme="1"/>
        <rFont val="Verdana"/>
        <family val="2"/>
      </rPr>
      <t>skin</t>
    </r>
    <r>
      <rPr>
        <sz val="10"/>
        <color theme="1"/>
        <rFont val="Verdana"/>
        <family val="2"/>
      </rPr>
      <t xml:space="preserve"> * Cform</t>
    </r>
    <r>
      <rPr>
        <vertAlign val="subscript"/>
        <sz val="10"/>
        <color theme="1"/>
        <rFont val="Verdana"/>
        <family val="2"/>
      </rPr>
      <t>weight</t>
    </r>
    <r>
      <rPr>
        <sz val="10"/>
        <color theme="1"/>
        <rFont val="Verdana"/>
        <family val="2"/>
      </rPr>
      <t xml:space="preserve"> * N</t>
    </r>
    <r>
      <rPr>
        <vertAlign val="subscript"/>
        <sz val="10"/>
        <color theme="1"/>
        <rFont val="Verdana"/>
        <family val="2"/>
      </rPr>
      <t>horses</t>
    </r>
    <r>
      <rPr>
        <sz val="10"/>
        <color theme="1"/>
        <rFont val="Verdana"/>
        <family val="2"/>
      </rPr>
      <t xml:space="preserve"> * N</t>
    </r>
    <r>
      <rPr>
        <vertAlign val="subscript"/>
        <sz val="10"/>
        <color theme="1"/>
        <rFont val="Verdana"/>
        <family val="2"/>
      </rPr>
      <t>rolling</t>
    </r>
    <r>
      <rPr>
        <sz val="10"/>
        <color theme="1"/>
        <rFont val="Verdana"/>
        <family val="2"/>
      </rPr>
      <t xml:space="preserve"> * F</t>
    </r>
    <r>
      <rPr>
        <vertAlign val="subscript"/>
        <sz val="10"/>
        <color theme="1"/>
        <rFont val="Verdana"/>
        <family val="2"/>
      </rPr>
      <t>soil</t>
    </r>
    <r>
      <rPr>
        <sz val="10"/>
        <color theme="1"/>
        <rFont val="Verdana"/>
        <family val="2"/>
      </rPr>
      <t xml:space="preserve"> * 10</t>
    </r>
    <r>
      <rPr>
        <vertAlign val="superscript"/>
        <sz val="10"/>
        <color theme="1"/>
        <rFont val="Verdana"/>
        <family val="2"/>
      </rPr>
      <t>-9</t>
    </r>
  </si>
  <si>
    <t xml:space="preserve">Fraction released to soil </t>
  </si>
  <si>
    <t>Fraction of riders hosing their horses</t>
  </si>
  <si>
    <r>
      <t>F</t>
    </r>
    <r>
      <rPr>
        <vertAlign val="subscript"/>
        <sz val="10"/>
        <color theme="1"/>
        <rFont val="Verdana"/>
        <family val="2"/>
      </rPr>
      <t>rider,hosing</t>
    </r>
  </si>
  <si>
    <t>Local emission rate to soil</t>
  </si>
  <si>
    <r>
      <rPr>
        <b/>
        <sz val="10"/>
        <color theme="1"/>
        <rFont val="Verdana"/>
        <family val="2"/>
      </rPr>
      <t>Elocal</t>
    </r>
    <r>
      <rPr>
        <b/>
        <vertAlign val="subscript"/>
        <sz val="10"/>
        <color theme="1"/>
        <rFont val="Verdana"/>
        <family val="2"/>
      </rPr>
      <t>soil</t>
    </r>
    <r>
      <rPr>
        <vertAlign val="subscript"/>
        <sz val="10"/>
        <color theme="1"/>
        <rFont val="Verdana"/>
        <family val="2"/>
      </rPr>
      <t xml:space="preserve"> </t>
    </r>
    <r>
      <rPr>
        <sz val="10"/>
        <color theme="1"/>
        <rFont val="Verdana"/>
        <family val="2"/>
      </rPr>
      <t>= N</t>
    </r>
    <r>
      <rPr>
        <vertAlign val="subscript"/>
        <sz val="10"/>
        <color theme="1"/>
        <rFont val="Verdana"/>
        <family val="2"/>
      </rPr>
      <t>horses</t>
    </r>
    <r>
      <rPr>
        <sz val="10"/>
        <color theme="1"/>
        <rFont val="Verdana"/>
        <family val="2"/>
      </rPr>
      <t xml:space="preserve"> * N</t>
    </r>
    <r>
      <rPr>
        <vertAlign val="subscript"/>
        <sz val="10"/>
        <color theme="1"/>
        <rFont val="Verdana"/>
        <family val="2"/>
      </rPr>
      <t>appl</t>
    </r>
    <r>
      <rPr>
        <sz val="10"/>
        <color theme="1"/>
        <rFont val="Verdana"/>
        <family val="2"/>
      </rPr>
      <t xml:space="preserve"> * Qform</t>
    </r>
    <r>
      <rPr>
        <vertAlign val="subscript"/>
        <sz val="10"/>
        <color theme="1"/>
        <rFont val="Verdana"/>
        <family val="2"/>
      </rPr>
      <t>appl</t>
    </r>
    <r>
      <rPr>
        <sz val="10"/>
        <color theme="1"/>
        <rFont val="Verdana"/>
        <family val="2"/>
      </rPr>
      <t xml:space="preserve"> * AREA</t>
    </r>
    <r>
      <rPr>
        <vertAlign val="subscript"/>
        <sz val="10"/>
        <color theme="1"/>
        <rFont val="Verdana"/>
        <family val="2"/>
      </rPr>
      <t>skin</t>
    </r>
    <r>
      <rPr>
        <sz val="10"/>
        <color theme="1"/>
        <rFont val="Verdana"/>
        <family val="2"/>
      </rPr>
      <t xml:space="preserve"> * Cform</t>
    </r>
    <r>
      <rPr>
        <vertAlign val="subscript"/>
        <sz val="10"/>
        <color theme="1"/>
        <rFont val="Verdana"/>
        <family val="2"/>
      </rPr>
      <t>weight</t>
    </r>
    <r>
      <rPr>
        <sz val="10"/>
        <color theme="1"/>
        <rFont val="Verdana"/>
        <family val="2"/>
      </rPr>
      <t xml:space="preserve"> * F</t>
    </r>
    <r>
      <rPr>
        <vertAlign val="subscript"/>
        <sz val="10"/>
        <color theme="1"/>
        <rFont val="Verdana"/>
        <family val="2"/>
      </rPr>
      <t xml:space="preserve">rider,hosing </t>
    </r>
    <r>
      <rPr>
        <sz val="10"/>
        <color theme="1"/>
        <rFont val="Verdana"/>
        <family val="2"/>
      </rPr>
      <t>* F</t>
    </r>
    <r>
      <rPr>
        <vertAlign val="subscript"/>
        <sz val="10"/>
        <color theme="1"/>
        <rFont val="Verdana"/>
        <family val="2"/>
      </rPr>
      <t>soil</t>
    </r>
    <r>
      <rPr>
        <sz val="10"/>
        <color theme="1"/>
        <rFont val="Verdana"/>
        <family val="2"/>
      </rPr>
      <t xml:space="preserve"> * 10</t>
    </r>
    <r>
      <rPr>
        <vertAlign val="superscript"/>
        <sz val="10"/>
        <color theme="1"/>
        <rFont val="Verdana"/>
        <family val="2"/>
      </rPr>
      <t>-9</t>
    </r>
  </si>
  <si>
    <t>Quantity of product applied</t>
  </si>
  <si>
    <r>
      <t>Q</t>
    </r>
    <r>
      <rPr>
        <vertAlign val="subscript"/>
        <sz val="10"/>
        <rFont val="Verdana"/>
        <family val="2"/>
      </rPr>
      <t>prod</t>
    </r>
  </si>
  <si>
    <r>
      <t>kg.m</t>
    </r>
    <r>
      <rPr>
        <vertAlign val="superscript"/>
        <sz val="10"/>
        <rFont val="Verdana"/>
        <family val="2"/>
      </rPr>
      <t>-2</t>
    </r>
  </si>
  <si>
    <t>Fraction of active substance in the commercial product</t>
  </si>
  <si>
    <r>
      <t>F</t>
    </r>
    <r>
      <rPr>
        <vertAlign val="subscript"/>
        <sz val="10"/>
        <color theme="1"/>
        <rFont val="Verdana"/>
        <family val="2"/>
      </rPr>
      <t>AI</t>
    </r>
  </si>
  <si>
    <t>Number of applications per day per building</t>
  </si>
  <si>
    <r>
      <t>N</t>
    </r>
    <r>
      <rPr>
        <vertAlign val="subscript"/>
        <sz val="10"/>
        <color theme="1"/>
        <rFont val="Verdana"/>
        <family val="2"/>
      </rPr>
      <t>app,building</t>
    </r>
  </si>
  <si>
    <t>Fraction emitted to air</t>
  </si>
  <si>
    <t>Fraction emitted to applicator</t>
  </si>
  <si>
    <t>Fraction emitted to floor</t>
  </si>
  <si>
    <t>Fraction emitted to treated surfaces</t>
  </si>
  <si>
    <t xml:space="preserve">Area treated with the product </t>
  </si>
  <si>
    <r>
      <t>F</t>
    </r>
    <r>
      <rPr>
        <vertAlign val="subscript"/>
        <sz val="10"/>
        <color theme="1"/>
        <rFont val="Verdana"/>
        <family val="2"/>
      </rPr>
      <t>application,air</t>
    </r>
  </si>
  <si>
    <r>
      <t>F</t>
    </r>
    <r>
      <rPr>
        <vertAlign val="subscript"/>
        <sz val="10"/>
        <color theme="1"/>
        <rFont val="Verdana"/>
        <family val="2"/>
      </rPr>
      <t>application,applicator</t>
    </r>
  </si>
  <si>
    <r>
      <t>F</t>
    </r>
    <r>
      <rPr>
        <vertAlign val="subscript"/>
        <sz val="10"/>
        <color theme="1"/>
        <rFont val="Verdana"/>
        <family val="2"/>
      </rPr>
      <t>application,floor</t>
    </r>
  </si>
  <si>
    <r>
      <t>F</t>
    </r>
    <r>
      <rPr>
        <vertAlign val="subscript"/>
        <sz val="10"/>
        <color theme="1"/>
        <rFont val="Verdana"/>
        <family val="2"/>
      </rPr>
      <t>application,treated</t>
    </r>
  </si>
  <si>
    <r>
      <t>AREA</t>
    </r>
    <r>
      <rPr>
        <vertAlign val="subscript"/>
        <sz val="10"/>
        <color theme="1"/>
        <rFont val="Verdana"/>
        <family val="2"/>
      </rPr>
      <t>treated</t>
    </r>
  </si>
  <si>
    <t>Type of treatment</t>
  </si>
  <si>
    <t>Spot treatment</t>
  </si>
  <si>
    <t>Barrier treatment</t>
  </si>
  <si>
    <t>AREA treated with the product (m2)</t>
  </si>
  <si>
    <t>Emission to air during the application step</t>
  </si>
  <si>
    <t>Emission to applicator during the application step</t>
  </si>
  <si>
    <t>Emission to floor during the application step</t>
  </si>
  <si>
    <t>Emission to treated surfaces during the application step</t>
  </si>
  <si>
    <r>
      <t>E</t>
    </r>
    <r>
      <rPr>
        <vertAlign val="subscript"/>
        <sz val="10"/>
        <color theme="1"/>
        <rFont val="Verdana"/>
        <family val="2"/>
      </rPr>
      <t>application,air</t>
    </r>
  </si>
  <si>
    <r>
      <t>E</t>
    </r>
    <r>
      <rPr>
        <vertAlign val="subscript"/>
        <sz val="10"/>
        <color theme="1"/>
        <rFont val="Verdana"/>
        <family val="2"/>
      </rPr>
      <t>application,applicator</t>
    </r>
  </si>
  <si>
    <r>
      <t>E</t>
    </r>
    <r>
      <rPr>
        <vertAlign val="subscript"/>
        <sz val="10"/>
        <color theme="1"/>
        <rFont val="Verdana"/>
        <family val="2"/>
      </rPr>
      <t>application,floor</t>
    </r>
  </si>
  <si>
    <r>
      <t>E</t>
    </r>
    <r>
      <rPr>
        <vertAlign val="subscript"/>
        <sz val="10"/>
        <color theme="1"/>
        <rFont val="Verdana"/>
        <family val="2"/>
      </rPr>
      <t>application,treated</t>
    </r>
  </si>
  <si>
    <r>
      <rPr>
        <b/>
        <sz val="10"/>
        <color theme="1"/>
        <rFont val="Verdana"/>
        <family val="2"/>
      </rPr>
      <t>E</t>
    </r>
    <r>
      <rPr>
        <b/>
        <vertAlign val="subscript"/>
        <sz val="10"/>
        <color theme="1"/>
        <rFont val="Verdana"/>
        <family val="2"/>
      </rPr>
      <t>application,air</t>
    </r>
    <r>
      <rPr>
        <vertAlign val="subscript"/>
        <sz val="10"/>
        <color theme="1"/>
        <rFont val="Verdana"/>
        <family val="2"/>
      </rPr>
      <t xml:space="preserve"> </t>
    </r>
    <r>
      <rPr>
        <sz val="10"/>
        <color theme="1"/>
        <rFont val="Verdana"/>
        <family val="2"/>
      </rPr>
      <t>= Q</t>
    </r>
    <r>
      <rPr>
        <vertAlign val="subscript"/>
        <sz val="10"/>
        <color theme="1"/>
        <rFont val="Verdana"/>
        <family val="2"/>
      </rPr>
      <t>prod</t>
    </r>
    <r>
      <rPr>
        <sz val="10"/>
        <color theme="1"/>
        <rFont val="Verdana"/>
        <family val="2"/>
      </rPr>
      <t xml:space="preserve"> * F</t>
    </r>
    <r>
      <rPr>
        <vertAlign val="subscript"/>
        <sz val="10"/>
        <color theme="1"/>
        <rFont val="Verdana"/>
        <family val="2"/>
      </rPr>
      <t>AI</t>
    </r>
    <r>
      <rPr>
        <sz val="10"/>
        <color theme="1"/>
        <rFont val="Verdana"/>
        <family val="2"/>
      </rPr>
      <t xml:space="preserve"> * AREA</t>
    </r>
    <r>
      <rPr>
        <vertAlign val="subscript"/>
        <sz val="10"/>
        <color theme="1"/>
        <rFont val="Verdana"/>
        <family val="2"/>
      </rPr>
      <t>treated</t>
    </r>
    <r>
      <rPr>
        <sz val="10"/>
        <color theme="1"/>
        <rFont val="Verdana"/>
        <family val="2"/>
      </rPr>
      <t xml:space="preserve"> * N</t>
    </r>
    <r>
      <rPr>
        <vertAlign val="subscript"/>
        <sz val="10"/>
        <color theme="1"/>
        <rFont val="Verdana"/>
        <family val="2"/>
      </rPr>
      <t>appl,building</t>
    </r>
    <r>
      <rPr>
        <sz val="10"/>
        <color theme="1"/>
        <rFont val="Verdana"/>
        <family val="2"/>
      </rPr>
      <t xml:space="preserve"> * F</t>
    </r>
    <r>
      <rPr>
        <vertAlign val="subscript"/>
        <sz val="10"/>
        <color theme="1"/>
        <rFont val="Verdana"/>
        <family val="2"/>
      </rPr>
      <t>application,air</t>
    </r>
  </si>
  <si>
    <r>
      <rPr>
        <b/>
        <sz val="10"/>
        <color theme="1"/>
        <rFont val="Verdana"/>
        <family val="2"/>
      </rPr>
      <t>E</t>
    </r>
    <r>
      <rPr>
        <b/>
        <vertAlign val="subscript"/>
        <sz val="10"/>
        <color theme="1"/>
        <rFont val="Verdana"/>
        <family val="2"/>
      </rPr>
      <t>application,applicator</t>
    </r>
    <r>
      <rPr>
        <vertAlign val="subscript"/>
        <sz val="10"/>
        <color theme="1"/>
        <rFont val="Verdana"/>
        <family val="2"/>
      </rPr>
      <t xml:space="preserve"> </t>
    </r>
    <r>
      <rPr>
        <sz val="10"/>
        <color theme="1"/>
        <rFont val="Verdana"/>
        <family val="2"/>
      </rPr>
      <t>= Q</t>
    </r>
    <r>
      <rPr>
        <vertAlign val="subscript"/>
        <sz val="10"/>
        <color theme="1"/>
        <rFont val="Verdana"/>
        <family val="2"/>
      </rPr>
      <t>prod</t>
    </r>
    <r>
      <rPr>
        <sz val="10"/>
        <color theme="1"/>
        <rFont val="Verdana"/>
        <family val="2"/>
      </rPr>
      <t xml:space="preserve"> * F</t>
    </r>
    <r>
      <rPr>
        <vertAlign val="subscript"/>
        <sz val="10"/>
        <color theme="1"/>
        <rFont val="Verdana"/>
        <family val="2"/>
      </rPr>
      <t>AI</t>
    </r>
    <r>
      <rPr>
        <sz val="10"/>
        <color theme="1"/>
        <rFont val="Verdana"/>
        <family val="2"/>
      </rPr>
      <t xml:space="preserve"> * AREA</t>
    </r>
    <r>
      <rPr>
        <vertAlign val="subscript"/>
        <sz val="10"/>
        <color theme="1"/>
        <rFont val="Verdana"/>
        <family val="2"/>
      </rPr>
      <t>treated</t>
    </r>
    <r>
      <rPr>
        <sz val="10"/>
        <color theme="1"/>
        <rFont val="Verdana"/>
        <family val="2"/>
      </rPr>
      <t xml:space="preserve"> * N</t>
    </r>
    <r>
      <rPr>
        <vertAlign val="subscript"/>
        <sz val="10"/>
        <color theme="1"/>
        <rFont val="Verdana"/>
        <family val="2"/>
      </rPr>
      <t>appl,building</t>
    </r>
    <r>
      <rPr>
        <sz val="10"/>
        <color theme="1"/>
        <rFont val="Verdana"/>
        <family val="2"/>
      </rPr>
      <t xml:space="preserve"> * F</t>
    </r>
    <r>
      <rPr>
        <vertAlign val="subscript"/>
        <sz val="10"/>
        <color theme="1"/>
        <rFont val="Verdana"/>
        <family val="2"/>
      </rPr>
      <t>application,applicator</t>
    </r>
  </si>
  <si>
    <r>
      <rPr>
        <b/>
        <sz val="10"/>
        <color theme="1"/>
        <rFont val="Verdana"/>
        <family val="2"/>
      </rPr>
      <t>E</t>
    </r>
    <r>
      <rPr>
        <b/>
        <vertAlign val="subscript"/>
        <sz val="10"/>
        <color theme="1"/>
        <rFont val="Verdana"/>
        <family val="2"/>
      </rPr>
      <t>application,floor</t>
    </r>
    <r>
      <rPr>
        <vertAlign val="subscript"/>
        <sz val="10"/>
        <color theme="1"/>
        <rFont val="Verdana"/>
        <family val="2"/>
      </rPr>
      <t xml:space="preserve"> </t>
    </r>
    <r>
      <rPr>
        <sz val="10"/>
        <color theme="1"/>
        <rFont val="Verdana"/>
        <family val="2"/>
      </rPr>
      <t>= Q</t>
    </r>
    <r>
      <rPr>
        <vertAlign val="subscript"/>
        <sz val="10"/>
        <color theme="1"/>
        <rFont val="Verdana"/>
        <family val="2"/>
      </rPr>
      <t>prod</t>
    </r>
    <r>
      <rPr>
        <sz val="10"/>
        <color theme="1"/>
        <rFont val="Verdana"/>
        <family val="2"/>
      </rPr>
      <t xml:space="preserve"> * F</t>
    </r>
    <r>
      <rPr>
        <vertAlign val="subscript"/>
        <sz val="10"/>
        <color theme="1"/>
        <rFont val="Verdana"/>
        <family val="2"/>
      </rPr>
      <t>AI</t>
    </r>
    <r>
      <rPr>
        <sz val="10"/>
        <color theme="1"/>
        <rFont val="Verdana"/>
        <family val="2"/>
      </rPr>
      <t xml:space="preserve"> * AREA</t>
    </r>
    <r>
      <rPr>
        <vertAlign val="subscript"/>
        <sz val="10"/>
        <color theme="1"/>
        <rFont val="Verdana"/>
        <family val="2"/>
      </rPr>
      <t>treated</t>
    </r>
    <r>
      <rPr>
        <sz val="10"/>
        <color theme="1"/>
        <rFont val="Verdana"/>
        <family val="2"/>
      </rPr>
      <t xml:space="preserve"> * N</t>
    </r>
    <r>
      <rPr>
        <vertAlign val="subscript"/>
        <sz val="10"/>
        <color theme="1"/>
        <rFont val="Verdana"/>
        <family val="2"/>
      </rPr>
      <t>appl,building</t>
    </r>
    <r>
      <rPr>
        <sz val="10"/>
        <color theme="1"/>
        <rFont val="Verdana"/>
        <family val="2"/>
      </rPr>
      <t xml:space="preserve"> * F</t>
    </r>
    <r>
      <rPr>
        <vertAlign val="subscript"/>
        <sz val="10"/>
        <color theme="1"/>
        <rFont val="Verdana"/>
        <family val="2"/>
      </rPr>
      <t>application,floor</t>
    </r>
  </si>
  <si>
    <r>
      <rPr>
        <b/>
        <sz val="10"/>
        <color theme="1"/>
        <rFont val="Verdana"/>
        <family val="2"/>
      </rPr>
      <t>E</t>
    </r>
    <r>
      <rPr>
        <b/>
        <vertAlign val="subscript"/>
        <sz val="10"/>
        <color theme="1"/>
        <rFont val="Verdana"/>
        <family val="2"/>
      </rPr>
      <t>application,treated</t>
    </r>
    <r>
      <rPr>
        <vertAlign val="subscript"/>
        <sz val="10"/>
        <color theme="1"/>
        <rFont val="Verdana"/>
        <family val="2"/>
      </rPr>
      <t xml:space="preserve"> </t>
    </r>
    <r>
      <rPr>
        <sz val="10"/>
        <color theme="1"/>
        <rFont val="Verdana"/>
        <family val="2"/>
      </rPr>
      <t>= Q</t>
    </r>
    <r>
      <rPr>
        <vertAlign val="subscript"/>
        <sz val="10"/>
        <color theme="1"/>
        <rFont val="Verdana"/>
        <family val="2"/>
      </rPr>
      <t>prod</t>
    </r>
    <r>
      <rPr>
        <sz val="10"/>
        <color theme="1"/>
        <rFont val="Verdana"/>
        <family val="2"/>
      </rPr>
      <t xml:space="preserve"> * F</t>
    </r>
    <r>
      <rPr>
        <vertAlign val="subscript"/>
        <sz val="10"/>
        <color theme="1"/>
        <rFont val="Verdana"/>
        <family val="2"/>
      </rPr>
      <t>AI</t>
    </r>
    <r>
      <rPr>
        <sz val="10"/>
        <color theme="1"/>
        <rFont val="Verdana"/>
        <family val="2"/>
      </rPr>
      <t xml:space="preserve"> * AREA</t>
    </r>
    <r>
      <rPr>
        <vertAlign val="subscript"/>
        <sz val="10"/>
        <color theme="1"/>
        <rFont val="Verdana"/>
        <family val="2"/>
      </rPr>
      <t>treated</t>
    </r>
    <r>
      <rPr>
        <sz val="10"/>
        <color theme="1"/>
        <rFont val="Verdana"/>
        <family val="2"/>
      </rPr>
      <t xml:space="preserve"> * N</t>
    </r>
    <r>
      <rPr>
        <vertAlign val="subscript"/>
        <sz val="10"/>
        <color theme="1"/>
        <rFont val="Verdana"/>
        <family val="2"/>
      </rPr>
      <t>appl,building</t>
    </r>
    <r>
      <rPr>
        <sz val="10"/>
        <color theme="1"/>
        <rFont val="Verdana"/>
        <family val="2"/>
      </rPr>
      <t xml:space="preserve"> * F</t>
    </r>
    <r>
      <rPr>
        <vertAlign val="subscript"/>
        <sz val="10"/>
        <color theme="1"/>
        <rFont val="Verdana"/>
        <family val="2"/>
      </rPr>
      <t>application,treated</t>
    </r>
  </si>
  <si>
    <t xml:space="preserve">Calculated above </t>
  </si>
  <si>
    <t>Fraction emitted to wastewater from applicator after the application</t>
  </si>
  <si>
    <r>
      <t>F</t>
    </r>
    <r>
      <rPr>
        <vertAlign val="subscript"/>
        <sz val="10"/>
        <color theme="1"/>
        <rFont val="Verdana"/>
        <family val="2"/>
      </rPr>
      <t>applicator,ww</t>
    </r>
  </si>
  <si>
    <t>Fraction emitted to wastewater during the cleaning step</t>
  </si>
  <si>
    <r>
      <t>F</t>
    </r>
    <r>
      <rPr>
        <vertAlign val="subscript"/>
        <sz val="10"/>
        <color theme="1"/>
        <rFont val="Verdana"/>
        <family val="2"/>
      </rPr>
      <t>ww</t>
    </r>
  </si>
  <si>
    <t>Cleaning efficacy</t>
  </si>
  <si>
    <r>
      <t>F</t>
    </r>
    <r>
      <rPr>
        <vertAlign val="subscript"/>
        <sz val="10"/>
        <color theme="1"/>
        <rFont val="Verdana"/>
        <family val="2"/>
      </rPr>
      <t>CE</t>
    </r>
  </si>
  <si>
    <t>Number of houses contributing to the same sewage treatment plant</t>
  </si>
  <si>
    <r>
      <t>N</t>
    </r>
    <r>
      <rPr>
        <vertAlign val="subscript"/>
        <sz val="10"/>
        <color theme="1"/>
        <rFont val="Verdana"/>
        <family val="2"/>
      </rPr>
      <t>houses</t>
    </r>
  </si>
  <si>
    <t>Simultaneity factor</t>
  </si>
  <si>
    <r>
      <t>F</t>
    </r>
    <r>
      <rPr>
        <vertAlign val="subscript"/>
        <sz val="10"/>
        <color theme="1"/>
        <rFont val="Verdana"/>
        <family val="2"/>
      </rPr>
      <t>simultaneity</t>
    </r>
  </si>
  <si>
    <t>Emission from applicator to wastewater during the cleaning step</t>
  </si>
  <si>
    <t>Emission from floor/treated to wastewater during the cleaning step</t>
  </si>
  <si>
    <r>
      <t>E</t>
    </r>
    <r>
      <rPr>
        <vertAlign val="subscript"/>
        <sz val="10"/>
        <color theme="1"/>
        <rFont val="Verdana"/>
        <family val="2"/>
      </rPr>
      <t>applicator,ww</t>
    </r>
  </si>
  <si>
    <r>
      <t>E</t>
    </r>
    <r>
      <rPr>
        <vertAlign val="subscript"/>
        <sz val="10"/>
        <color theme="1"/>
        <rFont val="Verdana"/>
        <family val="2"/>
      </rPr>
      <t>treated,ww</t>
    </r>
  </si>
  <si>
    <t>Combined emission from floor/treated and applicator to wastewater during the cleaning step for one house</t>
  </si>
  <si>
    <r>
      <t>E</t>
    </r>
    <r>
      <rPr>
        <vertAlign val="subscript"/>
        <sz val="10"/>
        <color theme="1"/>
        <rFont val="Verdana"/>
        <family val="2"/>
      </rPr>
      <t>ww</t>
    </r>
  </si>
  <si>
    <t>Quantity of product contained in the diffuser</t>
  </si>
  <si>
    <t>Number of diffusers</t>
  </si>
  <si>
    <r>
      <t>N</t>
    </r>
    <r>
      <rPr>
        <vertAlign val="subscript"/>
        <sz val="10"/>
        <color theme="1"/>
        <rFont val="Verdana"/>
        <family val="2"/>
      </rPr>
      <t>diffuser</t>
    </r>
  </si>
  <si>
    <t>Maximum duration of use of the diffuser</t>
  </si>
  <si>
    <t>h</t>
  </si>
  <si>
    <r>
      <t>T</t>
    </r>
    <r>
      <rPr>
        <vertAlign val="subscript"/>
        <sz val="10"/>
        <color theme="1"/>
        <rFont val="Verdana"/>
        <family val="2"/>
      </rPr>
      <t>MAX</t>
    </r>
  </si>
  <si>
    <t>Duration of use per day</t>
  </si>
  <si>
    <t xml:space="preserve">Electrical </t>
  </si>
  <si>
    <t>Passive</t>
  </si>
  <si>
    <t>h/d</t>
  </si>
  <si>
    <t>Fraction emitted to air during use</t>
  </si>
  <si>
    <t>Fraction emitted to floor during use</t>
  </si>
  <si>
    <t>Emission to air during the use of the diffuser</t>
  </si>
  <si>
    <r>
      <rPr>
        <b/>
        <sz val="10"/>
        <color theme="1"/>
        <rFont val="Verdana"/>
        <family val="2"/>
      </rPr>
      <t>E</t>
    </r>
    <r>
      <rPr>
        <b/>
        <vertAlign val="subscript"/>
        <sz val="10"/>
        <color theme="1"/>
        <rFont val="Verdana"/>
        <family val="2"/>
      </rPr>
      <t>application,air</t>
    </r>
    <r>
      <rPr>
        <vertAlign val="subscript"/>
        <sz val="10"/>
        <color theme="1"/>
        <rFont val="Verdana"/>
        <family val="2"/>
      </rPr>
      <t xml:space="preserve"> </t>
    </r>
    <r>
      <rPr>
        <sz val="10"/>
        <color theme="1"/>
        <rFont val="Verdana"/>
        <family val="2"/>
      </rPr>
      <t>= Q</t>
    </r>
    <r>
      <rPr>
        <vertAlign val="subscript"/>
        <sz val="10"/>
        <color theme="1"/>
        <rFont val="Verdana"/>
        <family val="2"/>
      </rPr>
      <t>prod</t>
    </r>
    <r>
      <rPr>
        <sz val="10"/>
        <color theme="1"/>
        <rFont val="Verdana"/>
        <family val="2"/>
      </rPr>
      <t xml:space="preserve"> * F</t>
    </r>
    <r>
      <rPr>
        <vertAlign val="subscript"/>
        <sz val="10"/>
        <color theme="1"/>
        <rFont val="Verdana"/>
        <family val="2"/>
      </rPr>
      <t>AI</t>
    </r>
    <r>
      <rPr>
        <sz val="10"/>
        <color theme="1"/>
        <rFont val="Verdana"/>
        <family val="2"/>
      </rPr>
      <t xml:space="preserve"> * N</t>
    </r>
    <r>
      <rPr>
        <vertAlign val="subscript"/>
        <sz val="10"/>
        <color theme="1"/>
        <rFont val="Verdana"/>
        <family val="2"/>
      </rPr>
      <t xml:space="preserve">diffuser </t>
    </r>
    <r>
      <rPr>
        <sz val="10"/>
        <color theme="1"/>
        <rFont val="Verdana"/>
        <family val="2"/>
      </rPr>
      <t>* (T</t>
    </r>
    <r>
      <rPr>
        <vertAlign val="subscript"/>
        <sz val="10"/>
        <color theme="1"/>
        <rFont val="Verdana"/>
        <family val="2"/>
      </rPr>
      <t>day</t>
    </r>
    <r>
      <rPr>
        <sz val="10"/>
        <color theme="1"/>
        <rFont val="Verdana"/>
        <family val="2"/>
      </rPr>
      <t xml:space="preserve"> / T</t>
    </r>
    <r>
      <rPr>
        <vertAlign val="subscript"/>
        <sz val="10"/>
        <color theme="1"/>
        <rFont val="Verdana"/>
        <family val="2"/>
      </rPr>
      <t>MAX</t>
    </r>
    <r>
      <rPr>
        <sz val="10"/>
        <color theme="1"/>
        <rFont val="Verdana"/>
        <family val="2"/>
      </rPr>
      <t>) * F</t>
    </r>
    <r>
      <rPr>
        <vertAlign val="subscript"/>
        <sz val="10"/>
        <color theme="1"/>
        <rFont val="Verdana"/>
        <family val="2"/>
      </rPr>
      <t>application,air</t>
    </r>
    <r>
      <rPr>
        <sz val="10"/>
        <color theme="1"/>
        <rFont val="Verdana"/>
        <family val="2"/>
      </rPr>
      <t xml:space="preserve"> * 10</t>
    </r>
    <r>
      <rPr>
        <vertAlign val="superscript"/>
        <sz val="10"/>
        <color theme="1"/>
        <rFont val="Verdana"/>
        <family val="2"/>
      </rPr>
      <t>-3</t>
    </r>
  </si>
  <si>
    <r>
      <rPr>
        <b/>
        <sz val="10"/>
        <color theme="1"/>
        <rFont val="Verdana"/>
        <family val="2"/>
      </rPr>
      <t>E</t>
    </r>
    <r>
      <rPr>
        <b/>
        <vertAlign val="subscript"/>
        <sz val="10"/>
        <color theme="1"/>
        <rFont val="Verdana"/>
        <family val="2"/>
      </rPr>
      <t>application,floor</t>
    </r>
    <r>
      <rPr>
        <vertAlign val="subscript"/>
        <sz val="10"/>
        <color theme="1"/>
        <rFont val="Verdana"/>
        <family val="2"/>
      </rPr>
      <t xml:space="preserve"> </t>
    </r>
    <r>
      <rPr>
        <sz val="10"/>
        <color theme="1"/>
        <rFont val="Verdana"/>
        <family val="2"/>
      </rPr>
      <t>= Q</t>
    </r>
    <r>
      <rPr>
        <vertAlign val="subscript"/>
        <sz val="10"/>
        <color theme="1"/>
        <rFont val="Verdana"/>
        <family val="2"/>
      </rPr>
      <t>prod</t>
    </r>
    <r>
      <rPr>
        <sz val="10"/>
        <color theme="1"/>
        <rFont val="Verdana"/>
        <family val="2"/>
      </rPr>
      <t xml:space="preserve"> * F</t>
    </r>
    <r>
      <rPr>
        <vertAlign val="subscript"/>
        <sz val="10"/>
        <color theme="1"/>
        <rFont val="Verdana"/>
        <family val="2"/>
      </rPr>
      <t>AI</t>
    </r>
    <r>
      <rPr>
        <sz val="10"/>
        <color theme="1"/>
        <rFont val="Verdana"/>
        <family val="2"/>
      </rPr>
      <t xml:space="preserve"> * N</t>
    </r>
    <r>
      <rPr>
        <vertAlign val="subscript"/>
        <sz val="10"/>
        <color theme="1"/>
        <rFont val="Verdana"/>
        <family val="2"/>
      </rPr>
      <t xml:space="preserve">diffuser </t>
    </r>
    <r>
      <rPr>
        <sz val="10"/>
        <color theme="1"/>
        <rFont val="Verdana"/>
        <family val="2"/>
      </rPr>
      <t>* (T</t>
    </r>
    <r>
      <rPr>
        <vertAlign val="subscript"/>
        <sz val="10"/>
        <color theme="1"/>
        <rFont val="Verdana"/>
        <family val="2"/>
      </rPr>
      <t>day</t>
    </r>
    <r>
      <rPr>
        <sz val="10"/>
        <color theme="1"/>
        <rFont val="Verdana"/>
        <family val="2"/>
      </rPr>
      <t xml:space="preserve"> / T</t>
    </r>
    <r>
      <rPr>
        <vertAlign val="subscript"/>
        <sz val="10"/>
        <color theme="1"/>
        <rFont val="Verdana"/>
        <family val="2"/>
      </rPr>
      <t>MAX</t>
    </r>
    <r>
      <rPr>
        <sz val="10"/>
        <color theme="1"/>
        <rFont val="Verdana"/>
        <family val="2"/>
      </rPr>
      <t>) * F</t>
    </r>
    <r>
      <rPr>
        <vertAlign val="subscript"/>
        <sz val="10"/>
        <color theme="1"/>
        <rFont val="Verdana"/>
        <family val="2"/>
      </rPr>
      <t>application,floor</t>
    </r>
    <r>
      <rPr>
        <sz val="10"/>
        <color theme="1"/>
        <rFont val="Verdana"/>
        <family val="2"/>
      </rPr>
      <t xml:space="preserve"> * 10</t>
    </r>
    <r>
      <rPr>
        <vertAlign val="superscript"/>
        <sz val="10"/>
        <color theme="1"/>
        <rFont val="Verdana"/>
        <family val="2"/>
      </rPr>
      <t>-3</t>
    </r>
  </si>
  <si>
    <t>Emission from floor to wastewater during the cleaning step for one house</t>
  </si>
  <si>
    <r>
      <rPr>
        <b/>
        <sz val="10"/>
        <color theme="1"/>
        <rFont val="Verdana"/>
        <family val="2"/>
      </rPr>
      <t>E</t>
    </r>
    <r>
      <rPr>
        <b/>
        <vertAlign val="subscript"/>
        <sz val="10"/>
        <color theme="1"/>
        <rFont val="Verdana"/>
        <family val="2"/>
      </rPr>
      <t>treated,WW</t>
    </r>
    <r>
      <rPr>
        <sz val="10"/>
        <color theme="1"/>
        <rFont val="Verdana"/>
        <family val="2"/>
      </rPr>
      <t xml:space="preserve"> (corresponding to E</t>
    </r>
    <r>
      <rPr>
        <vertAlign val="subscript"/>
        <sz val="10"/>
        <color theme="1"/>
        <rFont val="Verdana"/>
        <family val="2"/>
      </rPr>
      <t>WW</t>
    </r>
    <r>
      <rPr>
        <sz val="10"/>
        <color theme="1"/>
        <rFont val="Verdana"/>
        <family val="2"/>
      </rPr>
      <t>) = E</t>
    </r>
    <r>
      <rPr>
        <vertAlign val="subscript"/>
        <sz val="10"/>
        <color theme="1"/>
        <rFont val="Verdana"/>
        <family val="2"/>
      </rPr>
      <t>application,floor</t>
    </r>
    <r>
      <rPr>
        <sz val="10"/>
        <color theme="1"/>
        <rFont val="Verdana"/>
        <family val="2"/>
      </rPr>
      <t xml:space="preserve"> * F</t>
    </r>
    <r>
      <rPr>
        <vertAlign val="subscript"/>
        <sz val="10"/>
        <color theme="1"/>
        <rFont val="Verdana"/>
        <family val="2"/>
      </rPr>
      <t>WW</t>
    </r>
    <r>
      <rPr>
        <sz val="10"/>
        <color theme="1"/>
        <rFont val="Verdana"/>
        <family val="2"/>
      </rPr>
      <t xml:space="preserve"> * F</t>
    </r>
    <r>
      <rPr>
        <vertAlign val="subscript"/>
        <sz val="10"/>
        <color theme="1"/>
        <rFont val="Verdana"/>
        <family val="2"/>
      </rPr>
      <t>CE</t>
    </r>
  </si>
  <si>
    <r>
      <rPr>
        <b/>
        <sz val="10"/>
        <color theme="1"/>
        <rFont val="Verdana"/>
        <family val="2"/>
      </rPr>
      <t>Elocal</t>
    </r>
    <r>
      <rPr>
        <b/>
        <vertAlign val="subscript"/>
        <sz val="10"/>
        <color theme="1"/>
        <rFont val="Verdana"/>
        <family val="2"/>
      </rPr>
      <t>water</t>
    </r>
    <r>
      <rPr>
        <b/>
        <sz val="10"/>
        <color theme="1"/>
        <rFont val="Verdana"/>
        <family val="2"/>
      </rPr>
      <t xml:space="preserve"> =</t>
    </r>
    <r>
      <rPr>
        <sz val="10"/>
        <color theme="1"/>
        <rFont val="Verdana"/>
        <family val="2"/>
      </rPr>
      <t xml:space="preserve"> E</t>
    </r>
    <r>
      <rPr>
        <vertAlign val="subscript"/>
        <sz val="10"/>
        <color theme="1"/>
        <rFont val="Verdana"/>
        <family val="2"/>
      </rPr>
      <t>treated,WW</t>
    </r>
    <r>
      <rPr>
        <sz val="10"/>
        <color theme="1"/>
        <rFont val="Verdana"/>
        <family val="2"/>
      </rPr>
      <t xml:space="preserve"> * N</t>
    </r>
    <r>
      <rPr>
        <vertAlign val="subscript"/>
        <sz val="10"/>
        <color theme="1"/>
        <rFont val="Verdana"/>
        <family val="2"/>
      </rPr>
      <t>houses</t>
    </r>
    <r>
      <rPr>
        <sz val="10"/>
        <color theme="1"/>
        <rFont val="Verdana"/>
        <family val="2"/>
      </rPr>
      <t xml:space="preserve"> * F</t>
    </r>
    <r>
      <rPr>
        <vertAlign val="subscript"/>
        <sz val="10"/>
        <color theme="1"/>
        <rFont val="Verdana"/>
        <family val="2"/>
      </rPr>
      <t>simultaneity</t>
    </r>
  </si>
  <si>
    <t>Relevant tonnage in the EU for this application</t>
  </si>
  <si>
    <t>TONNAGE</t>
  </si>
  <si>
    <r>
      <t>t.yr</t>
    </r>
    <r>
      <rPr>
        <vertAlign val="superscript"/>
        <sz val="10"/>
        <color theme="1"/>
        <rFont val="Verdana"/>
        <family val="2"/>
      </rPr>
      <t>-1</t>
    </r>
  </si>
  <si>
    <t>Fraction for the region</t>
  </si>
  <si>
    <r>
      <t>Fprodvol</t>
    </r>
    <r>
      <rPr>
        <vertAlign val="subscript"/>
        <sz val="10"/>
        <color theme="1"/>
        <rFont val="Verdana"/>
        <family val="2"/>
      </rPr>
      <t>reg</t>
    </r>
  </si>
  <si>
    <t>TONNAGEreg</t>
  </si>
  <si>
    <r>
      <t>Fmainsource</t>
    </r>
    <r>
      <rPr>
        <vertAlign val="subscript"/>
        <sz val="10"/>
        <color theme="1"/>
        <rFont val="Verdana"/>
        <family val="2"/>
      </rPr>
      <t xml:space="preserve">4 </t>
    </r>
    <r>
      <rPr>
        <vertAlign val="superscript"/>
        <sz val="10"/>
        <color theme="1"/>
        <rFont val="Verdana"/>
        <family val="2"/>
      </rPr>
      <t>2</t>
    </r>
  </si>
  <si>
    <t>2) The subscript "4" refers to life-cycle stage "private use"</t>
  </si>
  <si>
    <t>Fraction of the main source (local sewage treatment plant)</t>
  </si>
  <si>
    <t xml:space="preserve">Fraction released to air </t>
  </si>
  <si>
    <r>
      <t>F</t>
    </r>
    <r>
      <rPr>
        <vertAlign val="subscript"/>
        <sz val="10"/>
        <color theme="1"/>
        <rFont val="Verdana"/>
        <family val="2"/>
      </rPr>
      <t>4,air</t>
    </r>
  </si>
  <si>
    <t xml:space="preserve">Fraction released to wastewater </t>
  </si>
  <si>
    <r>
      <t>F</t>
    </r>
    <r>
      <rPr>
        <vertAlign val="subscript"/>
        <sz val="10"/>
        <color theme="1"/>
        <rFont val="Verdana"/>
        <family val="2"/>
      </rPr>
      <t>4,water</t>
    </r>
  </si>
  <si>
    <t xml:space="preserve">D/O </t>
  </si>
  <si>
    <t>Number of emission days for life-cycle stage 4</t>
  </si>
  <si>
    <r>
      <t>T</t>
    </r>
    <r>
      <rPr>
        <vertAlign val="subscript"/>
        <sz val="10"/>
        <color theme="1"/>
        <rFont val="Verdana"/>
        <family val="2"/>
      </rPr>
      <t>emission4</t>
    </r>
  </si>
  <si>
    <r>
      <t>d.yr</t>
    </r>
    <r>
      <rPr>
        <vertAlign val="superscript"/>
        <sz val="10"/>
        <rFont val="Verdana"/>
        <family val="2"/>
      </rPr>
      <t>-1</t>
    </r>
  </si>
  <si>
    <t xml:space="preserve">Relevant tonnage in the region for this application </t>
  </si>
  <si>
    <r>
      <rPr>
        <b/>
        <sz val="10"/>
        <color theme="1"/>
        <rFont val="Verdana"/>
        <family val="2"/>
      </rPr>
      <t>TONNAGEreg =</t>
    </r>
    <r>
      <rPr>
        <sz val="10"/>
        <color theme="1"/>
        <rFont val="Verdana"/>
        <family val="2"/>
      </rPr>
      <t xml:space="preserve"> Fprodvol</t>
    </r>
    <r>
      <rPr>
        <vertAlign val="subscript"/>
        <sz val="10"/>
        <color theme="1"/>
        <rFont val="Verdana"/>
        <family val="2"/>
      </rPr>
      <t>reg</t>
    </r>
    <r>
      <rPr>
        <sz val="10"/>
        <color theme="1"/>
        <rFont val="Verdana"/>
        <family val="2"/>
      </rPr>
      <t xml:space="preserve"> * TONNAGE</t>
    </r>
  </si>
  <si>
    <r>
      <t>Elocal</t>
    </r>
    <r>
      <rPr>
        <vertAlign val="subscript"/>
        <sz val="10"/>
        <color theme="1"/>
        <rFont val="Verdana"/>
        <family val="2"/>
      </rPr>
      <t>4,water</t>
    </r>
  </si>
  <si>
    <r>
      <rPr>
        <b/>
        <sz val="10"/>
        <color theme="1"/>
        <rFont val="Verdana"/>
        <family val="2"/>
      </rPr>
      <t>Elocal</t>
    </r>
    <r>
      <rPr>
        <b/>
        <vertAlign val="subscript"/>
        <sz val="10"/>
        <color theme="1"/>
        <rFont val="Verdana"/>
        <family val="2"/>
      </rPr>
      <t>4,water</t>
    </r>
    <r>
      <rPr>
        <b/>
        <sz val="10"/>
        <color theme="1"/>
        <rFont val="Verdana"/>
        <family val="2"/>
      </rPr>
      <t xml:space="preserve"> </t>
    </r>
    <r>
      <rPr>
        <sz val="10"/>
        <color theme="1"/>
        <rFont val="Verdana"/>
        <family val="2"/>
      </rPr>
      <t>= TONNAGEreg * 1000 * Fmainsource</t>
    </r>
    <r>
      <rPr>
        <vertAlign val="subscript"/>
        <sz val="10"/>
        <color theme="1"/>
        <rFont val="Verdana"/>
        <family val="2"/>
      </rPr>
      <t>4</t>
    </r>
    <r>
      <rPr>
        <sz val="10"/>
        <color theme="1"/>
        <rFont val="Verdana"/>
        <family val="2"/>
      </rPr>
      <t xml:space="preserve"> * F</t>
    </r>
    <r>
      <rPr>
        <vertAlign val="subscript"/>
        <sz val="10"/>
        <color theme="1"/>
        <rFont val="Verdana"/>
        <family val="2"/>
      </rPr>
      <t>4,water</t>
    </r>
    <r>
      <rPr>
        <sz val="10"/>
        <color theme="1"/>
        <rFont val="Verdana"/>
        <family val="2"/>
      </rPr>
      <t xml:space="preserve"> / T</t>
    </r>
    <r>
      <rPr>
        <vertAlign val="subscript"/>
        <sz val="10"/>
        <color theme="1"/>
        <rFont val="Verdana"/>
        <family val="2"/>
      </rPr>
      <t>emission4</t>
    </r>
  </si>
  <si>
    <r>
      <rPr>
        <b/>
        <sz val="10"/>
        <color theme="1"/>
        <rFont val="Verdana"/>
        <family val="2"/>
      </rPr>
      <t>F</t>
    </r>
    <r>
      <rPr>
        <b/>
        <vertAlign val="subscript"/>
        <sz val="10"/>
        <color theme="1"/>
        <rFont val="Verdana"/>
        <family val="2"/>
      </rPr>
      <t>4,water</t>
    </r>
    <r>
      <rPr>
        <b/>
        <sz val="10"/>
        <color theme="1"/>
        <rFont val="Verdana"/>
        <family val="2"/>
      </rPr>
      <t xml:space="preserve"> </t>
    </r>
    <r>
      <rPr>
        <sz val="10"/>
        <color theme="1"/>
        <rFont val="Verdana"/>
        <family val="2"/>
      </rPr>
      <t>= 1- F</t>
    </r>
    <r>
      <rPr>
        <vertAlign val="subscript"/>
        <sz val="10"/>
        <color theme="1"/>
        <rFont val="Verdana"/>
        <family val="2"/>
      </rPr>
      <t>4,air</t>
    </r>
    <r>
      <rPr>
        <sz val="10"/>
        <color theme="1"/>
        <rFont val="Verdana"/>
        <family val="2"/>
      </rPr>
      <t xml:space="preserve"> </t>
    </r>
  </si>
  <si>
    <t>2. The tonnage in the region will be automatically calculated.</t>
  </si>
  <si>
    <r>
      <t xml:space="preserve">1. Emission scenario for calculating the release to wastewater from </t>
    </r>
    <r>
      <rPr>
        <b/>
        <i/>
        <u/>
        <sz val="10"/>
        <rFont val="Verdana"/>
        <family val="2"/>
      </rPr>
      <t>surface spray repellents</t>
    </r>
    <r>
      <rPr>
        <i/>
        <u/>
        <sz val="10"/>
        <rFont val="Verdana"/>
        <family val="2"/>
      </rPr>
      <t xml:space="preserve"> used indoors - </t>
    </r>
    <r>
      <rPr>
        <b/>
        <i/>
        <u/>
        <sz val="10"/>
        <rFont val="Verdana"/>
        <family val="2"/>
      </rPr>
      <t>application step</t>
    </r>
  </si>
  <si>
    <r>
      <t xml:space="preserve">2. Emission scenario for calculating the release to wastewater from </t>
    </r>
    <r>
      <rPr>
        <b/>
        <i/>
        <u/>
        <sz val="10"/>
        <rFont val="Verdana"/>
        <family val="2"/>
      </rPr>
      <t>surface spray repellents</t>
    </r>
    <r>
      <rPr>
        <i/>
        <u/>
        <sz val="10"/>
        <rFont val="Verdana"/>
        <family val="2"/>
      </rPr>
      <t xml:space="preserve"> used indoors - </t>
    </r>
    <r>
      <rPr>
        <b/>
        <i/>
        <u/>
        <sz val="10"/>
        <rFont val="Verdana"/>
        <family val="2"/>
      </rPr>
      <t>cleaning step</t>
    </r>
  </si>
  <si>
    <r>
      <rPr>
        <b/>
        <sz val="10"/>
        <color theme="1"/>
        <rFont val="Verdana"/>
        <family val="2"/>
      </rPr>
      <t>E</t>
    </r>
    <r>
      <rPr>
        <b/>
        <vertAlign val="subscript"/>
        <sz val="10"/>
        <color theme="1"/>
        <rFont val="Verdana"/>
        <family val="2"/>
      </rPr>
      <t>applicator,ww</t>
    </r>
    <r>
      <rPr>
        <vertAlign val="subscript"/>
        <sz val="10"/>
        <color theme="1"/>
        <rFont val="Verdana"/>
        <family val="2"/>
      </rPr>
      <t xml:space="preserve"> </t>
    </r>
    <r>
      <rPr>
        <sz val="10"/>
        <color theme="1"/>
        <rFont val="Verdana"/>
        <family val="2"/>
      </rPr>
      <t>= E</t>
    </r>
    <r>
      <rPr>
        <vertAlign val="subscript"/>
        <sz val="10"/>
        <color theme="1"/>
        <rFont val="Verdana"/>
        <family val="2"/>
      </rPr>
      <t>application,applicator</t>
    </r>
    <r>
      <rPr>
        <sz val="10"/>
        <color theme="1"/>
        <rFont val="Verdana"/>
        <family val="2"/>
      </rPr>
      <t xml:space="preserve"> * F</t>
    </r>
    <r>
      <rPr>
        <vertAlign val="subscript"/>
        <sz val="10"/>
        <color theme="1"/>
        <rFont val="Verdana"/>
        <family val="2"/>
      </rPr>
      <t>applicator,ww</t>
    </r>
  </si>
  <si>
    <r>
      <rPr>
        <b/>
        <sz val="10"/>
        <color theme="1"/>
        <rFont val="Verdana"/>
        <family val="2"/>
      </rPr>
      <t>E</t>
    </r>
    <r>
      <rPr>
        <b/>
        <vertAlign val="subscript"/>
        <sz val="10"/>
        <color theme="1"/>
        <rFont val="Verdana"/>
        <family val="2"/>
      </rPr>
      <t>treated,ww</t>
    </r>
    <r>
      <rPr>
        <vertAlign val="subscript"/>
        <sz val="10"/>
        <color theme="1"/>
        <rFont val="Verdana"/>
        <family val="2"/>
      </rPr>
      <t xml:space="preserve"> </t>
    </r>
    <r>
      <rPr>
        <sz val="10"/>
        <color theme="1"/>
        <rFont val="Verdana"/>
        <family val="2"/>
      </rPr>
      <t>= (E</t>
    </r>
    <r>
      <rPr>
        <vertAlign val="subscript"/>
        <sz val="10"/>
        <color theme="1"/>
        <rFont val="Verdana"/>
        <family val="2"/>
      </rPr>
      <t>application,floor</t>
    </r>
    <r>
      <rPr>
        <sz val="10"/>
        <color theme="1"/>
        <rFont val="Verdana"/>
        <family val="2"/>
      </rPr>
      <t xml:space="preserve"> + E</t>
    </r>
    <r>
      <rPr>
        <vertAlign val="subscript"/>
        <sz val="10"/>
        <color theme="1"/>
        <rFont val="Verdana"/>
        <family val="2"/>
      </rPr>
      <t>application,treated</t>
    </r>
    <r>
      <rPr>
        <sz val="10"/>
        <color theme="1"/>
        <rFont val="Verdana"/>
        <family val="2"/>
      </rPr>
      <t>) * F</t>
    </r>
    <r>
      <rPr>
        <vertAlign val="subscript"/>
        <sz val="10"/>
        <color theme="1"/>
        <rFont val="Verdana"/>
        <family val="2"/>
      </rPr>
      <t>ww</t>
    </r>
    <r>
      <rPr>
        <sz val="10"/>
        <color theme="1"/>
        <rFont val="Verdana"/>
        <family val="2"/>
      </rPr>
      <t xml:space="preserve"> * F</t>
    </r>
    <r>
      <rPr>
        <vertAlign val="subscript"/>
        <sz val="10"/>
        <color theme="1"/>
        <rFont val="Verdana"/>
        <family val="2"/>
      </rPr>
      <t xml:space="preserve">CE </t>
    </r>
  </si>
  <si>
    <r>
      <rPr>
        <b/>
        <sz val="10"/>
        <color theme="1"/>
        <rFont val="Verdana"/>
        <family val="2"/>
      </rPr>
      <t>E</t>
    </r>
    <r>
      <rPr>
        <b/>
        <vertAlign val="subscript"/>
        <sz val="10"/>
        <color theme="1"/>
        <rFont val="Verdana"/>
        <family val="2"/>
      </rPr>
      <t>ww</t>
    </r>
    <r>
      <rPr>
        <b/>
        <sz val="10"/>
        <color theme="1"/>
        <rFont val="Verdana"/>
        <family val="2"/>
      </rPr>
      <t xml:space="preserve"> </t>
    </r>
    <r>
      <rPr>
        <sz val="10"/>
        <color theme="1"/>
        <rFont val="Verdana"/>
        <family val="2"/>
      </rPr>
      <t>= E</t>
    </r>
    <r>
      <rPr>
        <vertAlign val="subscript"/>
        <sz val="10"/>
        <color theme="1"/>
        <rFont val="Verdana"/>
        <family val="2"/>
      </rPr>
      <t>applicator,ww</t>
    </r>
    <r>
      <rPr>
        <sz val="10"/>
        <color theme="1"/>
        <rFont val="Verdana"/>
        <family val="2"/>
      </rPr>
      <t xml:space="preserve"> + E</t>
    </r>
    <r>
      <rPr>
        <vertAlign val="subscript"/>
        <sz val="10"/>
        <color theme="1"/>
        <rFont val="Verdana"/>
        <family val="2"/>
      </rPr>
      <t>treated,ww</t>
    </r>
  </si>
  <si>
    <r>
      <rPr>
        <b/>
        <sz val="10"/>
        <color theme="1"/>
        <rFont val="Verdana"/>
        <family val="2"/>
      </rPr>
      <t>Elocal</t>
    </r>
    <r>
      <rPr>
        <b/>
        <vertAlign val="subscript"/>
        <sz val="10"/>
        <color theme="1"/>
        <rFont val="Verdana"/>
        <family val="2"/>
      </rPr>
      <t>water</t>
    </r>
    <r>
      <rPr>
        <vertAlign val="subscript"/>
        <sz val="10"/>
        <color theme="1"/>
        <rFont val="Verdana"/>
        <family val="2"/>
      </rPr>
      <t xml:space="preserve"> </t>
    </r>
    <r>
      <rPr>
        <sz val="10"/>
        <color theme="1"/>
        <rFont val="Verdana"/>
        <family val="2"/>
      </rPr>
      <t>= E</t>
    </r>
    <r>
      <rPr>
        <vertAlign val="subscript"/>
        <sz val="10"/>
        <color theme="1"/>
        <rFont val="Verdana"/>
        <family val="2"/>
      </rPr>
      <t>ww</t>
    </r>
    <r>
      <rPr>
        <sz val="10"/>
        <color theme="1"/>
        <rFont val="Verdana"/>
        <family val="2"/>
      </rPr>
      <t xml:space="preserve"> * N</t>
    </r>
    <r>
      <rPr>
        <vertAlign val="subscript"/>
        <sz val="10"/>
        <color theme="1"/>
        <rFont val="Verdana"/>
        <family val="2"/>
      </rPr>
      <t>houses</t>
    </r>
    <r>
      <rPr>
        <sz val="10"/>
        <color theme="1"/>
        <rFont val="Verdana"/>
        <family val="2"/>
      </rPr>
      <t xml:space="preserve"> * F</t>
    </r>
    <r>
      <rPr>
        <vertAlign val="subscript"/>
        <sz val="10"/>
        <color theme="1"/>
        <rFont val="Verdana"/>
        <family val="2"/>
      </rPr>
      <t>simultaneity</t>
    </r>
  </si>
  <si>
    <r>
      <t>T</t>
    </r>
    <r>
      <rPr>
        <vertAlign val="subscript"/>
        <sz val="10"/>
        <color theme="1"/>
        <rFont val="Verdana"/>
        <family val="2"/>
      </rPr>
      <t>Day</t>
    </r>
  </si>
  <si>
    <t>Select type of diffuser</t>
  </si>
  <si>
    <t>Select type of treatment</t>
  </si>
  <si>
    <t>Outdoor surface area treated per day</t>
  </si>
  <si>
    <r>
      <t>m</t>
    </r>
    <r>
      <rPr>
        <vertAlign val="superscript"/>
        <sz val="10"/>
        <color theme="1"/>
        <rFont val="Verdana"/>
        <family val="2"/>
      </rPr>
      <t>2</t>
    </r>
    <r>
      <rPr>
        <sz val="10"/>
        <color theme="1"/>
        <rFont val="Verdana"/>
        <family val="2"/>
      </rPr>
      <t>.d</t>
    </r>
    <r>
      <rPr>
        <vertAlign val="superscript"/>
        <sz val="10"/>
        <color theme="1"/>
        <rFont val="Verdana"/>
        <family val="2"/>
      </rPr>
      <t>-1</t>
    </r>
  </si>
  <si>
    <t>Fraction released to wastewater</t>
  </si>
  <si>
    <t>Product directly applied to surfaces</t>
  </si>
  <si>
    <t>Select type of application</t>
  </si>
  <si>
    <t>Product applied in reservoirs/diffusers</t>
  </si>
  <si>
    <t>Fwater</t>
  </si>
  <si>
    <t>Local emission rate to wastewater from one private house</t>
  </si>
  <si>
    <r>
      <t>E</t>
    </r>
    <r>
      <rPr>
        <vertAlign val="subscript"/>
        <sz val="10"/>
        <color theme="1"/>
        <rFont val="Verdana"/>
        <family val="2"/>
      </rPr>
      <t>ww</t>
    </r>
    <r>
      <rPr>
        <sz val="10"/>
        <color theme="1"/>
        <rFont val="Verdana"/>
        <family val="2"/>
      </rPr>
      <t xml:space="preserve"> = Q</t>
    </r>
    <r>
      <rPr>
        <vertAlign val="subscript"/>
        <sz val="10"/>
        <color theme="1"/>
        <rFont val="Verdana"/>
        <family val="2"/>
      </rPr>
      <t xml:space="preserve">prod </t>
    </r>
    <r>
      <rPr>
        <sz val="10"/>
        <color theme="1"/>
        <rFont val="Verdana"/>
        <family val="2"/>
      </rPr>
      <t>* F</t>
    </r>
    <r>
      <rPr>
        <vertAlign val="subscript"/>
        <sz val="10"/>
        <color theme="1"/>
        <rFont val="Verdana"/>
        <family val="2"/>
      </rPr>
      <t xml:space="preserve">AI </t>
    </r>
    <r>
      <rPr>
        <sz val="10"/>
        <color theme="1"/>
        <rFont val="Verdana"/>
        <family val="2"/>
      </rPr>
      <t>* AREA</t>
    </r>
    <r>
      <rPr>
        <vertAlign val="subscript"/>
        <sz val="10"/>
        <color theme="1"/>
        <rFont val="Verdana"/>
        <family val="2"/>
      </rPr>
      <t>treated</t>
    </r>
    <r>
      <rPr>
        <sz val="10"/>
        <color theme="1"/>
        <rFont val="Verdana"/>
        <family val="2"/>
      </rPr>
      <t xml:space="preserve"> * F</t>
    </r>
    <r>
      <rPr>
        <vertAlign val="subscript"/>
        <sz val="10"/>
        <color theme="1"/>
        <rFont val="Verdana"/>
        <family val="2"/>
      </rPr>
      <t>water</t>
    </r>
  </si>
  <si>
    <r>
      <t>Elocal</t>
    </r>
    <r>
      <rPr>
        <vertAlign val="subscript"/>
        <sz val="10"/>
        <color theme="1"/>
        <rFont val="Verdana"/>
        <family val="2"/>
      </rPr>
      <t>water</t>
    </r>
    <r>
      <rPr>
        <sz val="10"/>
        <color theme="1"/>
        <rFont val="Verdana"/>
        <family val="2"/>
      </rPr>
      <t xml:space="preserve"> = E</t>
    </r>
    <r>
      <rPr>
        <vertAlign val="subscript"/>
        <sz val="10"/>
        <color theme="1"/>
        <rFont val="Verdana"/>
        <family val="2"/>
      </rPr>
      <t>ww</t>
    </r>
    <r>
      <rPr>
        <sz val="10"/>
        <color theme="1"/>
        <rFont val="Verdana"/>
        <family val="2"/>
      </rPr>
      <t xml:space="preserve"> * N</t>
    </r>
    <r>
      <rPr>
        <vertAlign val="subscript"/>
        <sz val="10"/>
        <color theme="1"/>
        <rFont val="Verdana"/>
        <family val="2"/>
      </rPr>
      <t>houses</t>
    </r>
    <r>
      <rPr>
        <sz val="10"/>
        <color theme="1"/>
        <rFont val="Verdana"/>
        <family val="2"/>
      </rPr>
      <t xml:space="preserve"> * F</t>
    </r>
    <r>
      <rPr>
        <vertAlign val="subscript"/>
        <sz val="10"/>
        <color theme="1"/>
        <rFont val="Verdana"/>
        <family val="2"/>
      </rPr>
      <t>simultaneity</t>
    </r>
  </si>
  <si>
    <t>1. Insert the value for quantity of product applied and fraction of active substance in product in the "Input" table.</t>
  </si>
  <si>
    <t>Surface treatments</t>
  </si>
  <si>
    <t>Buried in holes</t>
  </si>
  <si>
    <r>
      <t>kg.hole</t>
    </r>
    <r>
      <rPr>
        <vertAlign val="superscript"/>
        <sz val="10"/>
        <rFont val="Verdana"/>
        <family val="2"/>
      </rPr>
      <t>-1</t>
    </r>
  </si>
  <si>
    <t>preventive</t>
  </si>
  <si>
    <t>curative</t>
  </si>
  <si>
    <t>Local emission rate to soil after one application</t>
  </si>
  <si>
    <t>Surface treatments, preventive</t>
  </si>
  <si>
    <t>Surface treatments, curative</t>
  </si>
  <si>
    <r>
      <t>kg.hole</t>
    </r>
    <r>
      <rPr>
        <vertAlign val="superscript"/>
        <sz val="10"/>
        <color theme="1"/>
        <rFont val="Verdana"/>
        <family val="2"/>
      </rPr>
      <t>-1</t>
    </r>
  </si>
  <si>
    <r>
      <t>Elocal</t>
    </r>
    <r>
      <rPr>
        <vertAlign val="subscript"/>
        <sz val="10"/>
        <color theme="1"/>
        <rFont val="Verdana"/>
        <family val="2"/>
      </rPr>
      <t>soil,preventive</t>
    </r>
  </si>
  <si>
    <r>
      <t>Elocal</t>
    </r>
    <r>
      <rPr>
        <vertAlign val="subscript"/>
        <sz val="10"/>
        <color theme="1"/>
        <rFont val="Verdana"/>
        <family val="2"/>
      </rPr>
      <t>soil,curative</t>
    </r>
  </si>
  <si>
    <r>
      <t>Elocal</t>
    </r>
    <r>
      <rPr>
        <vertAlign val="subscript"/>
        <sz val="10"/>
        <color theme="1"/>
        <rFont val="Verdana"/>
        <family val="2"/>
      </rPr>
      <t>soil,hole</t>
    </r>
  </si>
  <si>
    <r>
      <t>Q</t>
    </r>
    <r>
      <rPr>
        <vertAlign val="subscript"/>
        <sz val="10"/>
        <rFont val="Verdana"/>
        <family val="2"/>
      </rPr>
      <t>prod,surface</t>
    </r>
  </si>
  <si>
    <r>
      <t>Q</t>
    </r>
    <r>
      <rPr>
        <vertAlign val="subscript"/>
        <sz val="10"/>
        <rFont val="Verdana"/>
        <family val="2"/>
      </rPr>
      <t>prod,holes</t>
    </r>
  </si>
  <si>
    <r>
      <t>AREA</t>
    </r>
    <r>
      <rPr>
        <vertAlign val="subscript"/>
        <sz val="10"/>
        <color theme="1"/>
        <rFont val="Verdana"/>
        <family val="2"/>
      </rPr>
      <t>treated,preventive</t>
    </r>
  </si>
  <si>
    <r>
      <t>AREA</t>
    </r>
    <r>
      <rPr>
        <vertAlign val="subscript"/>
        <sz val="10"/>
        <color theme="1"/>
        <rFont val="Verdana"/>
        <family val="2"/>
      </rPr>
      <t>treated,curative</t>
    </r>
  </si>
  <si>
    <r>
      <rPr>
        <b/>
        <sz val="10"/>
        <color theme="1"/>
        <rFont val="Verdana"/>
        <family val="2"/>
      </rPr>
      <t>Elocal</t>
    </r>
    <r>
      <rPr>
        <b/>
        <vertAlign val="subscript"/>
        <sz val="10"/>
        <color theme="1"/>
        <rFont val="Verdana"/>
        <family val="2"/>
      </rPr>
      <t>soil,preventive</t>
    </r>
    <r>
      <rPr>
        <vertAlign val="subscript"/>
        <sz val="10"/>
        <color theme="1"/>
        <rFont val="Verdana"/>
        <family val="2"/>
      </rPr>
      <t xml:space="preserve"> </t>
    </r>
    <r>
      <rPr>
        <sz val="10"/>
        <color theme="1"/>
        <rFont val="Verdana"/>
        <family val="2"/>
      </rPr>
      <t>= Q</t>
    </r>
    <r>
      <rPr>
        <vertAlign val="subscript"/>
        <sz val="10"/>
        <color theme="1"/>
        <rFont val="Verdana"/>
        <family val="2"/>
      </rPr>
      <t>prod,surface</t>
    </r>
    <r>
      <rPr>
        <sz val="10"/>
        <color theme="1"/>
        <rFont val="Verdana"/>
        <family val="2"/>
      </rPr>
      <t xml:space="preserve"> * F</t>
    </r>
    <r>
      <rPr>
        <vertAlign val="subscript"/>
        <sz val="10"/>
        <color theme="1"/>
        <rFont val="Verdana"/>
        <family val="2"/>
      </rPr>
      <t>AI</t>
    </r>
    <r>
      <rPr>
        <sz val="10"/>
        <color theme="1"/>
        <rFont val="Verdana"/>
        <family val="2"/>
      </rPr>
      <t xml:space="preserve"> * AREA</t>
    </r>
    <r>
      <rPr>
        <vertAlign val="subscript"/>
        <sz val="10"/>
        <color theme="1"/>
        <rFont val="Verdana"/>
        <family val="2"/>
      </rPr>
      <t>treated,preventive</t>
    </r>
    <r>
      <rPr>
        <sz val="10"/>
        <color theme="1"/>
        <rFont val="Verdana"/>
        <family val="2"/>
      </rPr>
      <t xml:space="preserve"> * F</t>
    </r>
    <r>
      <rPr>
        <vertAlign val="subscript"/>
        <sz val="10"/>
        <color theme="1"/>
        <rFont val="Verdana"/>
        <family val="2"/>
      </rPr>
      <t>soil</t>
    </r>
  </si>
  <si>
    <r>
      <rPr>
        <b/>
        <sz val="10"/>
        <color theme="1"/>
        <rFont val="Verdana"/>
        <family val="2"/>
      </rPr>
      <t>Elocal</t>
    </r>
    <r>
      <rPr>
        <b/>
        <vertAlign val="subscript"/>
        <sz val="10"/>
        <color theme="1"/>
        <rFont val="Verdana"/>
        <family val="2"/>
      </rPr>
      <t>soil,curative</t>
    </r>
    <r>
      <rPr>
        <vertAlign val="subscript"/>
        <sz val="10"/>
        <color theme="1"/>
        <rFont val="Verdana"/>
        <family val="2"/>
      </rPr>
      <t xml:space="preserve"> </t>
    </r>
    <r>
      <rPr>
        <sz val="10"/>
        <color theme="1"/>
        <rFont val="Verdana"/>
        <family val="2"/>
      </rPr>
      <t>= Q</t>
    </r>
    <r>
      <rPr>
        <vertAlign val="subscript"/>
        <sz val="10"/>
        <color theme="1"/>
        <rFont val="Verdana"/>
        <family val="2"/>
      </rPr>
      <t>prod,surface</t>
    </r>
    <r>
      <rPr>
        <sz val="10"/>
        <color theme="1"/>
        <rFont val="Verdana"/>
        <family val="2"/>
      </rPr>
      <t xml:space="preserve"> * F</t>
    </r>
    <r>
      <rPr>
        <vertAlign val="subscript"/>
        <sz val="10"/>
        <color theme="1"/>
        <rFont val="Verdana"/>
        <family val="2"/>
      </rPr>
      <t>AI</t>
    </r>
    <r>
      <rPr>
        <sz val="10"/>
        <color theme="1"/>
        <rFont val="Verdana"/>
        <family val="2"/>
      </rPr>
      <t xml:space="preserve"> * AREA</t>
    </r>
    <r>
      <rPr>
        <vertAlign val="subscript"/>
        <sz val="10"/>
        <color theme="1"/>
        <rFont val="Verdana"/>
        <family val="2"/>
      </rPr>
      <t>treated,curative</t>
    </r>
    <r>
      <rPr>
        <sz val="10"/>
        <color theme="1"/>
        <rFont val="Verdana"/>
        <family val="2"/>
      </rPr>
      <t xml:space="preserve"> * F</t>
    </r>
    <r>
      <rPr>
        <vertAlign val="subscript"/>
        <sz val="10"/>
        <color theme="1"/>
        <rFont val="Verdana"/>
        <family val="2"/>
      </rPr>
      <t>soil</t>
    </r>
  </si>
  <si>
    <r>
      <rPr>
        <b/>
        <sz val="10"/>
        <color theme="1"/>
        <rFont val="Verdana"/>
        <family val="2"/>
      </rPr>
      <t>Elocal</t>
    </r>
    <r>
      <rPr>
        <b/>
        <vertAlign val="subscript"/>
        <sz val="10"/>
        <color theme="1"/>
        <rFont val="Verdana"/>
        <family val="2"/>
      </rPr>
      <t>soil,hole</t>
    </r>
    <r>
      <rPr>
        <vertAlign val="subscript"/>
        <sz val="10"/>
        <color theme="1"/>
        <rFont val="Verdana"/>
        <family val="2"/>
      </rPr>
      <t xml:space="preserve"> </t>
    </r>
    <r>
      <rPr>
        <sz val="10"/>
        <color theme="1"/>
        <rFont val="Verdana"/>
        <family val="2"/>
      </rPr>
      <t>= Q</t>
    </r>
    <r>
      <rPr>
        <vertAlign val="subscript"/>
        <sz val="10"/>
        <color theme="1"/>
        <rFont val="Verdana"/>
        <family val="2"/>
      </rPr>
      <t>prod,hole</t>
    </r>
    <r>
      <rPr>
        <sz val="10"/>
        <color theme="1"/>
        <rFont val="Verdana"/>
        <family val="2"/>
      </rPr>
      <t xml:space="preserve"> * F</t>
    </r>
    <r>
      <rPr>
        <vertAlign val="subscript"/>
        <sz val="10"/>
        <color theme="1"/>
        <rFont val="Verdana"/>
        <family val="2"/>
      </rPr>
      <t>AI</t>
    </r>
    <r>
      <rPr>
        <sz val="10"/>
        <color theme="1"/>
        <rFont val="Verdana"/>
        <family val="2"/>
      </rPr>
      <t xml:space="preserve"> * </t>
    </r>
    <r>
      <rPr>
        <sz val="10"/>
        <color theme="1"/>
        <rFont val="Verdana"/>
        <family val="2"/>
      </rPr>
      <t>F</t>
    </r>
    <r>
      <rPr>
        <vertAlign val="subscript"/>
        <sz val="10"/>
        <color theme="1"/>
        <rFont val="Verdana"/>
        <family val="2"/>
      </rPr>
      <t>soil</t>
    </r>
  </si>
  <si>
    <t>Local concentration of active ingredient in soil resulting from one day</t>
  </si>
  <si>
    <t>Local concentration in soil over 5 days</t>
  </si>
  <si>
    <t>Refined local concentration in soil over 5 days (including degradation)</t>
  </si>
  <si>
    <r>
      <t>V</t>
    </r>
    <r>
      <rPr>
        <vertAlign val="subscript"/>
        <sz val="10"/>
        <color theme="1"/>
        <rFont val="Verdana"/>
        <family val="2"/>
      </rPr>
      <t>soil,preventive</t>
    </r>
  </si>
  <si>
    <r>
      <t>V</t>
    </r>
    <r>
      <rPr>
        <vertAlign val="subscript"/>
        <sz val="10"/>
        <color theme="1"/>
        <rFont val="Verdana"/>
        <family val="2"/>
      </rPr>
      <t>soil,curative</t>
    </r>
  </si>
  <si>
    <t>Number of emission days (for the curative scenario)</t>
  </si>
  <si>
    <t>Number of emission days (for the preventive and curative scenarios)</t>
  </si>
  <si>
    <r>
      <t>T</t>
    </r>
    <r>
      <rPr>
        <vertAlign val="subscript"/>
        <sz val="10"/>
        <color theme="1"/>
        <rFont val="Verdana"/>
        <family val="2"/>
      </rPr>
      <t>emission,5d</t>
    </r>
  </si>
  <si>
    <r>
      <t>N</t>
    </r>
    <r>
      <rPr>
        <vertAlign val="subscript"/>
        <sz val="10"/>
        <color theme="1"/>
        <rFont val="Verdana"/>
        <family val="2"/>
      </rPr>
      <t>emission,5d</t>
    </r>
  </si>
  <si>
    <r>
      <t>Clocal</t>
    </r>
    <r>
      <rPr>
        <vertAlign val="subscript"/>
        <sz val="10"/>
        <color theme="1"/>
        <rFont val="Verdana"/>
        <family val="2"/>
      </rPr>
      <t>soil,1d_surf,preventive</t>
    </r>
  </si>
  <si>
    <r>
      <t>Clocal</t>
    </r>
    <r>
      <rPr>
        <vertAlign val="subscript"/>
        <sz val="10"/>
        <color theme="1"/>
        <rFont val="Verdana"/>
        <family val="2"/>
      </rPr>
      <t>soil,1d_surf,curative</t>
    </r>
  </si>
  <si>
    <r>
      <rPr>
        <b/>
        <sz val="10"/>
        <color theme="1"/>
        <rFont val="Verdana"/>
        <family val="2"/>
      </rPr>
      <t>Clocal</t>
    </r>
    <r>
      <rPr>
        <b/>
        <vertAlign val="subscript"/>
        <sz val="10"/>
        <color theme="1"/>
        <rFont val="Verdana"/>
        <family val="2"/>
      </rPr>
      <t>soil,1d_surf,preventive</t>
    </r>
    <r>
      <rPr>
        <sz val="10"/>
        <color theme="1"/>
        <rFont val="Verdana"/>
        <family val="2"/>
      </rPr>
      <t xml:space="preserve"> = Elocal</t>
    </r>
    <r>
      <rPr>
        <vertAlign val="subscript"/>
        <sz val="10"/>
        <color theme="1"/>
        <rFont val="Verdana"/>
        <family val="2"/>
      </rPr>
      <t>soil,preventive</t>
    </r>
    <r>
      <rPr>
        <sz val="10"/>
        <color theme="1"/>
        <rFont val="Verdana"/>
        <family val="2"/>
      </rPr>
      <t xml:space="preserve"> * T</t>
    </r>
    <r>
      <rPr>
        <vertAlign val="subscript"/>
        <sz val="10"/>
        <color theme="1"/>
        <rFont val="Verdana"/>
        <family val="2"/>
      </rPr>
      <t>emission,1d</t>
    </r>
    <r>
      <rPr>
        <sz val="10"/>
        <color theme="1"/>
        <rFont val="Verdana"/>
        <family val="2"/>
      </rPr>
      <t xml:space="preserve"> * 10</t>
    </r>
    <r>
      <rPr>
        <vertAlign val="superscript"/>
        <sz val="10"/>
        <color theme="1"/>
        <rFont val="Verdana"/>
        <family val="2"/>
      </rPr>
      <t>6</t>
    </r>
    <r>
      <rPr>
        <sz val="10"/>
        <color theme="1"/>
        <rFont val="Verdana"/>
        <family val="2"/>
      </rPr>
      <t>/(V</t>
    </r>
    <r>
      <rPr>
        <vertAlign val="subscript"/>
        <sz val="10"/>
        <color theme="1"/>
        <rFont val="Verdana"/>
        <family val="2"/>
      </rPr>
      <t>soil,preventive</t>
    </r>
    <r>
      <rPr>
        <sz val="10"/>
        <color theme="1"/>
        <rFont val="Verdana"/>
        <family val="2"/>
      </rPr>
      <t xml:space="preserve"> * RHO</t>
    </r>
    <r>
      <rPr>
        <vertAlign val="subscript"/>
        <sz val="10"/>
        <color theme="1"/>
        <rFont val="Verdana"/>
        <family val="2"/>
      </rPr>
      <t>soil</t>
    </r>
    <r>
      <rPr>
        <sz val="10"/>
        <color theme="1"/>
        <rFont val="Verdana"/>
        <family val="2"/>
      </rPr>
      <t>)</t>
    </r>
  </si>
  <si>
    <r>
      <rPr>
        <b/>
        <sz val="10"/>
        <color theme="1"/>
        <rFont val="Verdana"/>
        <family val="2"/>
      </rPr>
      <t>Clocal</t>
    </r>
    <r>
      <rPr>
        <b/>
        <vertAlign val="subscript"/>
        <sz val="10"/>
        <color theme="1"/>
        <rFont val="Verdana"/>
        <family val="2"/>
      </rPr>
      <t>soil,1d_surf,curative</t>
    </r>
    <r>
      <rPr>
        <sz val="10"/>
        <color theme="1"/>
        <rFont val="Verdana"/>
        <family val="2"/>
      </rPr>
      <t xml:space="preserve"> = Elocal</t>
    </r>
    <r>
      <rPr>
        <vertAlign val="subscript"/>
        <sz val="10"/>
        <color theme="1"/>
        <rFont val="Verdana"/>
        <family val="2"/>
      </rPr>
      <t>soil,curative</t>
    </r>
    <r>
      <rPr>
        <sz val="10"/>
        <color theme="1"/>
        <rFont val="Verdana"/>
        <family val="2"/>
      </rPr>
      <t xml:space="preserve"> * T</t>
    </r>
    <r>
      <rPr>
        <vertAlign val="subscript"/>
        <sz val="10"/>
        <color theme="1"/>
        <rFont val="Verdana"/>
        <family val="2"/>
      </rPr>
      <t>emission,1d</t>
    </r>
    <r>
      <rPr>
        <sz val="10"/>
        <color theme="1"/>
        <rFont val="Verdana"/>
        <family val="2"/>
      </rPr>
      <t xml:space="preserve"> * 10</t>
    </r>
    <r>
      <rPr>
        <vertAlign val="superscript"/>
        <sz val="10"/>
        <color theme="1"/>
        <rFont val="Verdana"/>
        <family val="2"/>
      </rPr>
      <t>6</t>
    </r>
    <r>
      <rPr>
        <sz val="10"/>
        <color theme="1"/>
        <rFont val="Verdana"/>
        <family val="2"/>
      </rPr>
      <t>/(V</t>
    </r>
    <r>
      <rPr>
        <vertAlign val="subscript"/>
        <sz val="10"/>
        <color theme="1"/>
        <rFont val="Verdana"/>
        <family val="2"/>
      </rPr>
      <t>soil,curative</t>
    </r>
    <r>
      <rPr>
        <sz val="10"/>
        <color theme="1"/>
        <rFont val="Verdana"/>
        <family val="2"/>
      </rPr>
      <t xml:space="preserve"> * RHO</t>
    </r>
    <r>
      <rPr>
        <vertAlign val="subscript"/>
        <sz val="10"/>
        <color theme="1"/>
        <rFont val="Verdana"/>
        <family val="2"/>
      </rPr>
      <t>soil</t>
    </r>
    <r>
      <rPr>
        <sz val="10"/>
        <color theme="1"/>
        <rFont val="Verdana"/>
        <family val="2"/>
      </rPr>
      <t>)</t>
    </r>
  </si>
  <si>
    <r>
      <rPr>
        <b/>
        <sz val="10"/>
        <color theme="1"/>
        <rFont val="Verdana"/>
        <family val="2"/>
      </rPr>
      <t>Clocal</t>
    </r>
    <r>
      <rPr>
        <b/>
        <vertAlign val="subscript"/>
        <sz val="10"/>
        <color theme="1"/>
        <rFont val="Verdana"/>
        <family val="2"/>
      </rPr>
      <t>soil,1d_hole</t>
    </r>
    <r>
      <rPr>
        <sz val="10"/>
        <color theme="1"/>
        <rFont val="Verdana"/>
        <family val="2"/>
      </rPr>
      <t xml:space="preserve"> = Elocal</t>
    </r>
    <r>
      <rPr>
        <vertAlign val="subscript"/>
        <sz val="10"/>
        <color theme="1"/>
        <rFont val="Verdana"/>
        <family val="2"/>
      </rPr>
      <t>soil,hole</t>
    </r>
    <r>
      <rPr>
        <sz val="10"/>
        <color theme="1"/>
        <rFont val="Verdana"/>
        <family val="2"/>
      </rPr>
      <t xml:space="preserve"> * T</t>
    </r>
    <r>
      <rPr>
        <vertAlign val="subscript"/>
        <sz val="10"/>
        <color theme="1"/>
        <rFont val="Verdana"/>
        <family val="2"/>
      </rPr>
      <t>emission,1d</t>
    </r>
    <r>
      <rPr>
        <sz val="10"/>
        <color theme="1"/>
        <rFont val="Verdana"/>
        <family val="2"/>
      </rPr>
      <t xml:space="preserve"> * 10</t>
    </r>
    <r>
      <rPr>
        <vertAlign val="superscript"/>
        <sz val="10"/>
        <color theme="1"/>
        <rFont val="Verdana"/>
        <family val="2"/>
      </rPr>
      <t>6</t>
    </r>
    <r>
      <rPr>
        <sz val="10"/>
        <color theme="1"/>
        <rFont val="Verdana"/>
        <family val="2"/>
      </rPr>
      <t>/(V</t>
    </r>
    <r>
      <rPr>
        <vertAlign val="subscript"/>
        <sz val="10"/>
        <color theme="1"/>
        <rFont val="Verdana"/>
        <family val="2"/>
      </rPr>
      <t>soil,hole</t>
    </r>
    <r>
      <rPr>
        <sz val="10"/>
        <color theme="1"/>
        <rFont val="Verdana"/>
        <family val="2"/>
      </rPr>
      <t xml:space="preserve"> * RHO</t>
    </r>
    <r>
      <rPr>
        <vertAlign val="subscript"/>
        <sz val="10"/>
        <color theme="1"/>
        <rFont val="Verdana"/>
        <family val="2"/>
      </rPr>
      <t>soil</t>
    </r>
    <r>
      <rPr>
        <sz val="10"/>
        <color theme="1"/>
        <rFont val="Verdana"/>
        <family val="2"/>
      </rPr>
      <t>)</t>
    </r>
  </si>
  <si>
    <r>
      <t>Clocal</t>
    </r>
    <r>
      <rPr>
        <vertAlign val="subscript"/>
        <sz val="10"/>
        <color theme="1"/>
        <rFont val="Verdana"/>
        <family val="2"/>
      </rPr>
      <t>soil,1d_hole</t>
    </r>
  </si>
  <si>
    <t>hole</t>
  </si>
  <si>
    <r>
      <t>V</t>
    </r>
    <r>
      <rPr>
        <vertAlign val="subscript"/>
        <sz val="10"/>
        <color theme="1"/>
        <rFont val="Verdana"/>
        <family val="2"/>
      </rPr>
      <t>soil,hole</t>
    </r>
  </si>
  <si>
    <r>
      <t>Clocal</t>
    </r>
    <r>
      <rPr>
        <vertAlign val="subscript"/>
        <sz val="10"/>
        <color theme="1"/>
        <rFont val="Verdana"/>
        <family val="2"/>
      </rPr>
      <t>soil,5d</t>
    </r>
  </si>
  <si>
    <r>
      <t>Clocal</t>
    </r>
    <r>
      <rPr>
        <vertAlign val="subscript"/>
        <sz val="10"/>
        <color theme="1"/>
        <rFont val="Verdana"/>
        <family val="2"/>
      </rPr>
      <t>soil,5d-ref</t>
    </r>
  </si>
  <si>
    <r>
      <rPr>
        <b/>
        <sz val="10"/>
        <color theme="1"/>
        <rFont val="Verdana"/>
        <family val="2"/>
      </rPr>
      <t>Clocal</t>
    </r>
    <r>
      <rPr>
        <b/>
        <vertAlign val="subscript"/>
        <sz val="10"/>
        <color theme="1"/>
        <rFont val="Verdana"/>
        <family val="2"/>
      </rPr>
      <t>soil,curative,5d</t>
    </r>
    <r>
      <rPr>
        <sz val="10"/>
        <color theme="1"/>
        <rFont val="Verdana"/>
        <family val="2"/>
      </rPr>
      <t xml:space="preserve"> = Elocal</t>
    </r>
    <r>
      <rPr>
        <vertAlign val="subscript"/>
        <sz val="10"/>
        <color theme="1"/>
        <rFont val="Verdana"/>
        <family val="2"/>
      </rPr>
      <t>soil,curative</t>
    </r>
    <r>
      <rPr>
        <sz val="10"/>
        <color theme="1"/>
        <rFont val="Verdana"/>
        <family val="2"/>
      </rPr>
      <t xml:space="preserve"> * T</t>
    </r>
    <r>
      <rPr>
        <vertAlign val="subscript"/>
        <sz val="10"/>
        <color theme="1"/>
        <rFont val="Verdana"/>
        <family val="2"/>
      </rPr>
      <t>emission,5d</t>
    </r>
    <r>
      <rPr>
        <sz val="10"/>
        <color theme="1"/>
        <rFont val="Verdana"/>
        <family val="2"/>
      </rPr>
      <t xml:space="preserve"> * 10</t>
    </r>
    <r>
      <rPr>
        <vertAlign val="superscript"/>
        <sz val="10"/>
        <color theme="1"/>
        <rFont val="Verdana"/>
        <family val="2"/>
      </rPr>
      <t>6</t>
    </r>
    <r>
      <rPr>
        <sz val="10"/>
        <color theme="1"/>
        <rFont val="Verdana"/>
        <family val="2"/>
      </rPr>
      <t>/(V</t>
    </r>
    <r>
      <rPr>
        <vertAlign val="subscript"/>
        <sz val="10"/>
        <color theme="1"/>
        <rFont val="Verdana"/>
        <family val="2"/>
      </rPr>
      <t>soil,curative</t>
    </r>
    <r>
      <rPr>
        <sz val="10"/>
        <color theme="1"/>
        <rFont val="Verdana"/>
        <family val="2"/>
      </rPr>
      <t xml:space="preserve"> * RHO</t>
    </r>
    <r>
      <rPr>
        <vertAlign val="subscript"/>
        <sz val="10"/>
        <color theme="1"/>
        <rFont val="Verdana"/>
        <family val="2"/>
      </rPr>
      <t>soil</t>
    </r>
    <r>
      <rPr>
        <sz val="10"/>
        <color theme="1"/>
        <rFont val="Verdana"/>
        <family val="2"/>
      </rPr>
      <t>)</t>
    </r>
  </si>
  <si>
    <t>Annual tonnage of active ingredient sold for insect repellent textiles in the EU</t>
  </si>
  <si>
    <r>
      <t>Fmainsource</t>
    </r>
    <r>
      <rPr>
        <vertAlign val="subscript"/>
        <sz val="10"/>
        <color theme="1"/>
        <rFont val="Verdana"/>
        <family val="2"/>
      </rPr>
      <t xml:space="preserve">2 </t>
    </r>
    <r>
      <rPr>
        <vertAlign val="superscript"/>
        <sz val="10"/>
        <color theme="1"/>
        <rFont val="Verdana"/>
        <family val="2"/>
      </rPr>
      <t>2</t>
    </r>
  </si>
  <si>
    <r>
      <t>F</t>
    </r>
    <r>
      <rPr>
        <vertAlign val="subscript"/>
        <sz val="10"/>
        <color theme="1"/>
        <rFont val="Verdana"/>
        <family val="2"/>
      </rPr>
      <t>2,water</t>
    </r>
  </si>
  <si>
    <t>Number of emission days</t>
  </si>
  <si>
    <r>
      <t>T</t>
    </r>
    <r>
      <rPr>
        <vertAlign val="subscript"/>
        <sz val="10"/>
        <color theme="1"/>
        <rFont val="Verdana"/>
        <family val="2"/>
      </rPr>
      <t>emission2</t>
    </r>
  </si>
  <si>
    <r>
      <t>Elocal</t>
    </r>
    <r>
      <rPr>
        <vertAlign val="subscript"/>
        <sz val="10"/>
        <color theme="1"/>
        <rFont val="Verdana"/>
        <family val="2"/>
      </rPr>
      <t>2,water</t>
    </r>
  </si>
  <si>
    <r>
      <rPr>
        <b/>
        <sz val="10"/>
        <color theme="1"/>
        <rFont val="Verdana"/>
        <family val="2"/>
      </rPr>
      <t>Elocal</t>
    </r>
    <r>
      <rPr>
        <b/>
        <vertAlign val="subscript"/>
        <sz val="10"/>
        <color theme="1"/>
        <rFont val="Verdana"/>
        <family val="2"/>
      </rPr>
      <t>2,water</t>
    </r>
    <r>
      <rPr>
        <b/>
        <sz val="10"/>
        <color theme="1"/>
        <rFont val="Verdana"/>
        <family val="2"/>
      </rPr>
      <t xml:space="preserve"> </t>
    </r>
    <r>
      <rPr>
        <sz val="10"/>
        <color theme="1"/>
        <rFont val="Verdana"/>
        <family val="2"/>
      </rPr>
      <t>= TONNAGEreg * 1000 * Fmainsource</t>
    </r>
    <r>
      <rPr>
        <vertAlign val="subscript"/>
        <sz val="10"/>
        <color theme="1"/>
        <rFont val="Verdana"/>
        <family val="2"/>
      </rPr>
      <t>2</t>
    </r>
    <r>
      <rPr>
        <sz val="10"/>
        <color theme="1"/>
        <rFont val="Verdana"/>
        <family val="2"/>
      </rPr>
      <t xml:space="preserve"> * F</t>
    </r>
    <r>
      <rPr>
        <vertAlign val="subscript"/>
        <sz val="10"/>
        <color theme="1"/>
        <rFont val="Verdana"/>
        <family val="2"/>
      </rPr>
      <t>2,water</t>
    </r>
    <r>
      <rPr>
        <sz val="10"/>
        <color theme="1"/>
        <rFont val="Verdana"/>
        <family val="2"/>
      </rPr>
      <t xml:space="preserve"> / T</t>
    </r>
    <r>
      <rPr>
        <vertAlign val="subscript"/>
        <sz val="10"/>
        <color theme="1"/>
        <rFont val="Verdana"/>
        <family val="2"/>
      </rPr>
      <t>emission2</t>
    </r>
  </si>
  <si>
    <t>2) The subscript "2" refers to life-cycle stage "formulation"</t>
  </si>
  <si>
    <t>Mass of textile processed per day</t>
  </si>
  <si>
    <r>
      <t>Q</t>
    </r>
    <r>
      <rPr>
        <vertAlign val="subscript"/>
        <sz val="10"/>
        <rFont val="Verdana"/>
        <family val="2"/>
      </rPr>
      <t>textile</t>
    </r>
  </si>
  <si>
    <r>
      <t>t.d</t>
    </r>
    <r>
      <rPr>
        <vertAlign val="superscript"/>
        <sz val="10"/>
        <color theme="1"/>
        <rFont val="Verdana"/>
        <family val="2"/>
      </rPr>
      <t>-1</t>
    </r>
  </si>
  <si>
    <t>Quantity of active ingredient applied per tonne of textile</t>
  </si>
  <si>
    <r>
      <t>Q</t>
    </r>
    <r>
      <rPr>
        <vertAlign val="subscript"/>
        <sz val="10"/>
        <color theme="1"/>
        <rFont val="Verdana"/>
        <family val="2"/>
      </rPr>
      <t>a.i.</t>
    </r>
  </si>
  <si>
    <r>
      <t>kg.t</t>
    </r>
    <r>
      <rPr>
        <vertAlign val="superscript"/>
        <sz val="10"/>
        <color theme="1"/>
        <rFont val="Verdana"/>
        <family val="2"/>
      </rPr>
      <t>-1</t>
    </r>
  </si>
  <si>
    <t>Degree of fixation</t>
  </si>
  <si>
    <r>
      <rPr>
        <sz val="10"/>
        <color theme="1"/>
        <rFont val="Verdana"/>
        <family val="2"/>
      </rPr>
      <t>F</t>
    </r>
    <r>
      <rPr>
        <vertAlign val="subscript"/>
        <sz val="10"/>
        <color theme="1"/>
        <rFont val="Verdana"/>
        <family val="2"/>
      </rPr>
      <t>fixation</t>
    </r>
  </si>
  <si>
    <t>Amount of residual liquors</t>
  </si>
  <si>
    <r>
      <t>F</t>
    </r>
    <r>
      <rPr>
        <vertAlign val="subscript"/>
        <sz val="10"/>
        <color theme="1"/>
        <rFont val="Verdana"/>
        <family val="2"/>
      </rPr>
      <t>residual liquor</t>
    </r>
  </si>
  <si>
    <r>
      <rPr>
        <b/>
        <sz val="10"/>
        <color theme="1"/>
        <rFont val="Verdana"/>
        <family val="2"/>
      </rPr>
      <t>Elocal</t>
    </r>
    <r>
      <rPr>
        <b/>
        <vertAlign val="subscript"/>
        <sz val="10"/>
        <color theme="1"/>
        <rFont val="Verdana"/>
        <family val="2"/>
      </rPr>
      <t>water</t>
    </r>
    <r>
      <rPr>
        <vertAlign val="subscript"/>
        <sz val="10"/>
        <color theme="1"/>
        <rFont val="Verdana"/>
        <family val="2"/>
      </rPr>
      <t xml:space="preserve"> </t>
    </r>
    <r>
      <rPr>
        <sz val="10"/>
        <color theme="1"/>
        <rFont val="Verdana"/>
        <family val="2"/>
      </rPr>
      <t>= Q</t>
    </r>
    <r>
      <rPr>
        <vertAlign val="subscript"/>
        <sz val="10"/>
        <color theme="1"/>
        <rFont val="Verdana"/>
        <family val="2"/>
      </rPr>
      <t>textile</t>
    </r>
    <r>
      <rPr>
        <sz val="10"/>
        <color theme="1"/>
        <rFont val="Verdana"/>
        <family val="2"/>
      </rPr>
      <t xml:space="preserve"> * Q</t>
    </r>
    <r>
      <rPr>
        <vertAlign val="subscript"/>
        <sz val="10"/>
        <color theme="1"/>
        <rFont val="Verdana"/>
        <family val="2"/>
      </rPr>
      <t>a.i.</t>
    </r>
    <r>
      <rPr>
        <sz val="10"/>
        <color theme="1"/>
        <rFont val="Verdana"/>
        <family val="2"/>
      </rPr>
      <t xml:space="preserve"> * (1 - F</t>
    </r>
    <r>
      <rPr>
        <vertAlign val="subscript"/>
        <sz val="10"/>
        <color theme="1"/>
        <rFont val="Verdana"/>
        <family val="2"/>
      </rPr>
      <t>fixation</t>
    </r>
    <r>
      <rPr>
        <sz val="10"/>
        <color theme="1"/>
        <rFont val="Verdana"/>
        <family val="2"/>
      </rPr>
      <t>) + Q</t>
    </r>
    <r>
      <rPr>
        <vertAlign val="subscript"/>
        <sz val="10"/>
        <color theme="1"/>
        <rFont val="Verdana"/>
        <family val="2"/>
      </rPr>
      <t>textile</t>
    </r>
    <r>
      <rPr>
        <sz val="10"/>
        <color theme="1"/>
        <rFont val="Verdana"/>
        <family val="2"/>
      </rPr>
      <t xml:space="preserve"> * Q</t>
    </r>
    <r>
      <rPr>
        <vertAlign val="subscript"/>
        <sz val="10"/>
        <color theme="1"/>
        <rFont val="Verdana"/>
        <family val="2"/>
      </rPr>
      <t>a.i.</t>
    </r>
    <r>
      <rPr>
        <sz val="10"/>
        <color theme="1"/>
        <rFont val="Verdana"/>
        <family val="2"/>
      </rPr>
      <t xml:space="preserve"> * F</t>
    </r>
    <r>
      <rPr>
        <vertAlign val="subscript"/>
        <sz val="10"/>
        <color theme="1"/>
        <rFont val="Verdana"/>
        <family val="2"/>
      </rPr>
      <t>residual liquor</t>
    </r>
  </si>
  <si>
    <t>Number of inhabitants feeding one sewage treatment plant</t>
  </si>
  <si>
    <t>Nlocal</t>
  </si>
  <si>
    <t>cap</t>
  </si>
  <si>
    <r>
      <t>Q</t>
    </r>
    <r>
      <rPr>
        <vertAlign val="subscript"/>
        <sz val="10"/>
        <color theme="1"/>
        <rFont val="Verdana"/>
        <family val="2"/>
      </rPr>
      <t>a.i.,garment</t>
    </r>
  </si>
  <si>
    <r>
      <t>mg.cm</t>
    </r>
    <r>
      <rPr>
        <vertAlign val="superscript"/>
        <sz val="10"/>
        <rFont val="Verdana"/>
        <family val="2"/>
      </rPr>
      <t>-2</t>
    </r>
  </si>
  <si>
    <t>Treated area of garments washed per day</t>
  </si>
  <si>
    <r>
      <t>AREA</t>
    </r>
    <r>
      <rPr>
        <vertAlign val="subscript"/>
        <sz val="10"/>
        <color theme="1"/>
        <rFont val="Verdana"/>
        <family val="2"/>
      </rPr>
      <t>garment</t>
    </r>
  </si>
  <si>
    <r>
      <t>cm</t>
    </r>
    <r>
      <rPr>
        <vertAlign val="superscript"/>
        <sz val="10"/>
        <rFont val="Verdana"/>
        <family val="2"/>
      </rPr>
      <t>2</t>
    </r>
    <r>
      <rPr>
        <sz val="10"/>
        <rFont val="Verdana"/>
        <family val="2"/>
      </rPr>
      <t>.d</t>
    </r>
    <r>
      <rPr>
        <vertAlign val="superscript"/>
        <sz val="10"/>
        <rFont val="Verdana"/>
        <family val="2"/>
      </rPr>
      <t>-1</t>
    </r>
  </si>
  <si>
    <t>Textile article</t>
  </si>
  <si>
    <t>Select garment</t>
  </si>
  <si>
    <t>T-shirt/jacket</t>
  </si>
  <si>
    <t>Surface area (cm2)</t>
  </si>
  <si>
    <r>
      <t>Surface area (cm</t>
    </r>
    <r>
      <rPr>
        <b/>
        <vertAlign val="superscript"/>
        <sz val="10"/>
        <color theme="1"/>
        <rFont val="Verdana"/>
        <family val="2"/>
      </rPr>
      <t>2</t>
    </r>
    <r>
      <rPr>
        <b/>
        <sz val="10"/>
        <color theme="1"/>
        <rFont val="Verdana"/>
        <family val="2"/>
      </rPr>
      <t>)</t>
    </r>
  </si>
  <si>
    <t>Trousers</t>
  </si>
  <si>
    <t>Socks</t>
  </si>
  <si>
    <t>Outdoor garment set (total area)</t>
  </si>
  <si>
    <t>ESD Table 3.4</t>
  </si>
  <si>
    <t xml:space="preserve">Fraction of inhabitants using the product </t>
  </si>
  <si>
    <r>
      <t>F</t>
    </r>
    <r>
      <rPr>
        <vertAlign val="subscript"/>
        <sz val="10"/>
        <color theme="1"/>
        <rFont val="Verdana"/>
        <family val="2"/>
      </rPr>
      <t>inh</t>
    </r>
  </si>
  <si>
    <t>ESD Table 3.5</t>
  </si>
  <si>
    <t xml:space="preserve">Market share of repellent </t>
  </si>
  <si>
    <r>
      <t>F</t>
    </r>
    <r>
      <rPr>
        <vertAlign val="subscript"/>
        <sz val="10"/>
        <color theme="1"/>
        <rFont val="Verdana"/>
        <family val="2"/>
      </rPr>
      <t>penetr</t>
    </r>
  </si>
  <si>
    <r>
      <rPr>
        <b/>
        <sz val="10"/>
        <color theme="1"/>
        <rFont val="Verdana"/>
        <family val="2"/>
      </rPr>
      <t>Elocal</t>
    </r>
    <r>
      <rPr>
        <b/>
        <vertAlign val="subscript"/>
        <sz val="10"/>
        <color theme="1"/>
        <rFont val="Verdana"/>
        <family val="2"/>
      </rPr>
      <t>water</t>
    </r>
    <r>
      <rPr>
        <b/>
        <sz val="10"/>
        <color theme="1"/>
        <rFont val="Verdana"/>
        <family val="2"/>
      </rPr>
      <t xml:space="preserve"> </t>
    </r>
    <r>
      <rPr>
        <sz val="10"/>
        <color theme="1"/>
        <rFont val="Verdana"/>
        <family val="2"/>
      </rPr>
      <t>=  Nlocal * Q</t>
    </r>
    <r>
      <rPr>
        <vertAlign val="subscript"/>
        <sz val="10"/>
        <color theme="1"/>
        <rFont val="Verdana"/>
        <family val="2"/>
      </rPr>
      <t>a.i.,garment</t>
    </r>
    <r>
      <rPr>
        <sz val="10"/>
        <color theme="1"/>
        <rFont val="Verdana"/>
        <family val="2"/>
      </rPr>
      <t xml:space="preserve"> * AREA</t>
    </r>
    <r>
      <rPr>
        <vertAlign val="subscript"/>
        <sz val="10"/>
        <color theme="1"/>
        <rFont val="Verdana"/>
        <family val="2"/>
      </rPr>
      <t>garment</t>
    </r>
    <r>
      <rPr>
        <sz val="10"/>
        <color theme="1"/>
        <rFont val="Verdana"/>
        <family val="2"/>
      </rPr>
      <t xml:space="preserve"> * F</t>
    </r>
    <r>
      <rPr>
        <vertAlign val="subscript"/>
        <sz val="10"/>
        <color theme="1"/>
        <rFont val="Verdana"/>
        <family val="2"/>
      </rPr>
      <t>inh</t>
    </r>
    <r>
      <rPr>
        <sz val="10"/>
        <color theme="1"/>
        <rFont val="Verdana"/>
        <family val="2"/>
      </rPr>
      <t xml:space="preserve"> * F</t>
    </r>
    <r>
      <rPr>
        <vertAlign val="subscript"/>
        <sz val="10"/>
        <color theme="1"/>
        <rFont val="Verdana"/>
        <family val="2"/>
      </rPr>
      <t>water</t>
    </r>
    <r>
      <rPr>
        <sz val="10"/>
        <color theme="1"/>
        <rFont val="Verdana"/>
        <family val="2"/>
      </rPr>
      <t xml:space="preserve"> * F</t>
    </r>
    <r>
      <rPr>
        <vertAlign val="subscript"/>
        <sz val="10"/>
        <color theme="1"/>
        <rFont val="Verdana"/>
        <family val="2"/>
      </rPr>
      <t>penetr</t>
    </r>
    <r>
      <rPr>
        <sz val="10"/>
        <color theme="1"/>
        <rFont val="Verdana"/>
        <family val="2"/>
      </rPr>
      <t xml:space="preserve"> *10</t>
    </r>
    <r>
      <rPr>
        <vertAlign val="superscript"/>
        <sz val="10"/>
        <color theme="1"/>
        <rFont val="Verdana"/>
        <family val="2"/>
      </rPr>
      <t>-6</t>
    </r>
  </si>
  <si>
    <r>
      <t>Q</t>
    </r>
    <r>
      <rPr>
        <vertAlign val="subscript"/>
        <sz val="10"/>
        <color theme="1"/>
        <rFont val="Verdana"/>
        <family val="2"/>
      </rPr>
      <t>a.i.,tent</t>
    </r>
  </si>
  <si>
    <t>Quantity of active substance on the tent textile</t>
  </si>
  <si>
    <r>
      <t>mg.m</t>
    </r>
    <r>
      <rPr>
        <vertAlign val="superscript"/>
        <sz val="10"/>
        <rFont val="Verdana"/>
        <family val="2"/>
      </rPr>
      <t>-2</t>
    </r>
  </si>
  <si>
    <t>Tent surface area</t>
  </si>
  <si>
    <r>
      <t>AREA</t>
    </r>
    <r>
      <rPr>
        <vertAlign val="subscript"/>
        <sz val="10"/>
        <color theme="1"/>
        <rFont val="Verdana"/>
        <family val="2"/>
      </rPr>
      <t>tent</t>
    </r>
  </si>
  <si>
    <r>
      <t>m</t>
    </r>
    <r>
      <rPr>
        <vertAlign val="superscript"/>
        <sz val="10"/>
        <rFont val="Verdana"/>
        <family val="2"/>
      </rPr>
      <t>2</t>
    </r>
  </si>
  <si>
    <t>Duration of camping season</t>
  </si>
  <si>
    <r>
      <t>TIME</t>
    </r>
    <r>
      <rPr>
        <vertAlign val="subscript"/>
        <sz val="10"/>
        <color theme="1"/>
        <rFont val="Verdana"/>
        <family val="2"/>
      </rPr>
      <t>camping</t>
    </r>
  </si>
  <si>
    <r>
      <t>N</t>
    </r>
    <r>
      <rPr>
        <vertAlign val="subscript"/>
        <sz val="10"/>
        <color theme="1"/>
        <rFont val="Verdana"/>
        <family val="2"/>
      </rPr>
      <t>emission,120d</t>
    </r>
  </si>
  <si>
    <t>First order rate constant for removal from soil</t>
  </si>
  <si>
    <r>
      <t>d</t>
    </r>
    <r>
      <rPr>
        <vertAlign val="superscript"/>
        <sz val="10"/>
        <rFont val="Verdana"/>
        <family val="2"/>
      </rPr>
      <t>-1</t>
    </r>
  </si>
  <si>
    <t>Soil volume</t>
  </si>
  <si>
    <r>
      <t>RHO</t>
    </r>
    <r>
      <rPr>
        <vertAlign val="subscript"/>
        <sz val="10"/>
        <color theme="1"/>
        <rFont val="Verdana"/>
        <family val="2"/>
      </rPr>
      <t>soil</t>
    </r>
  </si>
  <si>
    <r>
      <t>mg.d</t>
    </r>
    <r>
      <rPr>
        <vertAlign val="superscript"/>
        <sz val="10"/>
        <color theme="1"/>
        <rFont val="Verdana"/>
        <family val="2"/>
      </rPr>
      <t>-1</t>
    </r>
  </si>
  <si>
    <t>Concentration in local soil after the first camping season</t>
  </si>
  <si>
    <t>Average daily emission due to leaching over first camping season for one tent</t>
  </si>
  <si>
    <r>
      <t>E</t>
    </r>
    <r>
      <rPr>
        <vertAlign val="subscript"/>
        <sz val="10"/>
        <color theme="1"/>
        <rFont val="Verdana"/>
        <family val="2"/>
      </rPr>
      <t>soil,leach,camping</t>
    </r>
  </si>
  <si>
    <r>
      <t>Clocal</t>
    </r>
    <r>
      <rPr>
        <vertAlign val="subscript"/>
        <sz val="10"/>
        <color theme="1"/>
        <rFont val="Verdana"/>
        <family val="2"/>
      </rPr>
      <t>soil,camping</t>
    </r>
  </si>
  <si>
    <r>
      <rPr>
        <b/>
        <sz val="10"/>
        <color theme="1"/>
        <rFont val="Verdana"/>
        <family val="2"/>
      </rPr>
      <t>Clocal</t>
    </r>
    <r>
      <rPr>
        <b/>
        <vertAlign val="subscript"/>
        <sz val="10"/>
        <color theme="1"/>
        <rFont val="Verdana"/>
        <family val="2"/>
      </rPr>
      <t>soil,camping</t>
    </r>
    <r>
      <rPr>
        <b/>
        <sz val="10"/>
        <color theme="1"/>
        <rFont val="Verdana"/>
        <family val="2"/>
      </rPr>
      <t xml:space="preserve"> </t>
    </r>
    <r>
      <rPr>
        <sz val="10"/>
        <color theme="1"/>
        <rFont val="Verdana"/>
        <family val="2"/>
      </rPr>
      <t>= E</t>
    </r>
    <r>
      <rPr>
        <vertAlign val="subscript"/>
        <sz val="10"/>
        <color theme="1"/>
        <rFont val="Verdana"/>
        <family val="2"/>
      </rPr>
      <t>soil,leach,camping</t>
    </r>
    <r>
      <rPr>
        <sz val="10"/>
        <color theme="1"/>
        <rFont val="Verdana"/>
        <family val="2"/>
      </rPr>
      <t xml:space="preserve"> * TIME</t>
    </r>
    <r>
      <rPr>
        <vertAlign val="subscript"/>
        <sz val="10"/>
        <color theme="1"/>
        <rFont val="Verdana"/>
        <family val="2"/>
      </rPr>
      <t>camping</t>
    </r>
    <r>
      <rPr>
        <sz val="10"/>
        <color theme="1"/>
        <rFont val="Verdana"/>
        <family val="2"/>
      </rPr>
      <t xml:space="preserve"> / (V</t>
    </r>
    <r>
      <rPr>
        <vertAlign val="subscript"/>
        <sz val="10"/>
        <color theme="1"/>
        <rFont val="Verdana"/>
        <family val="2"/>
      </rPr>
      <t>soil</t>
    </r>
    <r>
      <rPr>
        <sz val="10"/>
        <color theme="1"/>
        <rFont val="Verdana"/>
        <family val="2"/>
      </rPr>
      <t xml:space="preserve"> *RHO</t>
    </r>
    <r>
      <rPr>
        <vertAlign val="subscript"/>
        <sz val="10"/>
        <color theme="1"/>
        <rFont val="Verdana"/>
        <family val="2"/>
      </rPr>
      <t>soil</t>
    </r>
    <r>
      <rPr>
        <sz val="10"/>
        <color theme="1"/>
        <rFont val="Verdana"/>
        <family val="2"/>
      </rPr>
      <t>)</t>
    </r>
  </si>
  <si>
    <t>Concentration in local soil after the first camping season, considering degradation processes in the soil compartment</t>
  </si>
  <si>
    <r>
      <t>Clocal</t>
    </r>
    <r>
      <rPr>
        <vertAlign val="subscript"/>
        <sz val="10"/>
        <color theme="1"/>
        <rFont val="Verdana"/>
        <family val="2"/>
      </rPr>
      <t>soil,camping-ref</t>
    </r>
  </si>
  <si>
    <r>
      <rPr>
        <b/>
        <sz val="10"/>
        <color theme="1"/>
        <rFont val="Verdana"/>
        <family val="2"/>
      </rPr>
      <t>Clocal</t>
    </r>
    <r>
      <rPr>
        <b/>
        <vertAlign val="subscript"/>
        <sz val="10"/>
        <color theme="1"/>
        <rFont val="Verdana"/>
        <family val="2"/>
      </rPr>
      <t>soil,camping-ref</t>
    </r>
    <r>
      <rPr>
        <b/>
        <sz val="10"/>
        <color theme="1"/>
        <rFont val="Verdana"/>
        <family val="2"/>
      </rPr>
      <t xml:space="preserve"> </t>
    </r>
    <r>
      <rPr>
        <sz val="10"/>
        <color theme="1"/>
        <rFont val="Verdana"/>
        <family val="2"/>
      </rPr>
      <t>=
[E</t>
    </r>
    <r>
      <rPr>
        <vertAlign val="subscript"/>
        <sz val="10"/>
        <color theme="1"/>
        <rFont val="Verdana"/>
        <family val="2"/>
      </rPr>
      <t>soil,leach,camping</t>
    </r>
    <r>
      <rPr>
        <sz val="10"/>
        <color theme="1"/>
        <rFont val="Verdana"/>
        <family val="2"/>
      </rPr>
      <t xml:space="preserve"> * T</t>
    </r>
    <r>
      <rPr>
        <vertAlign val="subscript"/>
        <sz val="10"/>
        <color theme="1"/>
        <rFont val="Verdana"/>
        <family val="2"/>
      </rPr>
      <t>emission,1d</t>
    </r>
    <r>
      <rPr>
        <sz val="10"/>
        <color theme="1"/>
        <rFont val="Verdana"/>
        <family val="2"/>
      </rPr>
      <t xml:space="preserve"> / (V</t>
    </r>
    <r>
      <rPr>
        <vertAlign val="subscript"/>
        <sz val="10"/>
        <color theme="1"/>
        <rFont val="Verdana"/>
        <family val="2"/>
      </rPr>
      <t>soil</t>
    </r>
    <r>
      <rPr>
        <sz val="10"/>
        <color theme="1"/>
        <rFont val="Verdana"/>
        <family val="2"/>
      </rPr>
      <t xml:space="preserve"> * RHO</t>
    </r>
    <r>
      <rPr>
        <vertAlign val="subscript"/>
        <sz val="10"/>
        <color theme="1"/>
        <rFont val="Verdana"/>
        <family val="2"/>
      </rPr>
      <t>soil</t>
    </r>
    <r>
      <rPr>
        <sz val="10"/>
        <color theme="1"/>
        <rFont val="Verdana"/>
        <family val="2"/>
      </rPr>
      <t>)] * { [1-(e</t>
    </r>
    <r>
      <rPr>
        <vertAlign val="superscript"/>
        <sz val="10"/>
        <color theme="1"/>
        <rFont val="Verdana"/>
        <family val="2"/>
      </rPr>
      <t>-kdegsoil</t>
    </r>
    <r>
      <rPr>
        <sz val="10"/>
        <color theme="1"/>
        <rFont val="Verdana"/>
        <family val="2"/>
      </rPr>
      <t xml:space="preserve"> </t>
    </r>
    <r>
      <rPr>
        <vertAlign val="superscript"/>
        <sz val="10"/>
        <color theme="1"/>
        <rFont val="Verdana"/>
        <family val="2"/>
      </rPr>
      <t>* Temission,1d</t>
    </r>
    <r>
      <rPr>
        <sz val="10"/>
        <color theme="1"/>
        <rFont val="Verdana"/>
        <family val="2"/>
      </rPr>
      <t>)</t>
    </r>
    <r>
      <rPr>
        <vertAlign val="superscript"/>
        <sz val="10"/>
        <color theme="1"/>
        <rFont val="Verdana"/>
        <family val="2"/>
      </rPr>
      <t>Nemission,120d</t>
    </r>
    <r>
      <rPr>
        <sz val="10"/>
        <color theme="1"/>
        <rFont val="Verdana"/>
        <family val="2"/>
      </rPr>
      <t>] / [1-e</t>
    </r>
    <r>
      <rPr>
        <vertAlign val="superscript"/>
        <sz val="10"/>
        <color theme="1"/>
        <rFont val="Verdana"/>
        <family val="2"/>
      </rPr>
      <t>-kdegsoil * Temission,1d</t>
    </r>
    <r>
      <rPr>
        <sz val="10"/>
        <color theme="1"/>
        <rFont val="Verdana"/>
        <family val="2"/>
      </rPr>
      <t xml:space="preserve"> ] }</t>
    </r>
  </si>
  <si>
    <t>Emission interval</t>
  </si>
  <si>
    <r>
      <t>Q</t>
    </r>
    <r>
      <rPr>
        <vertAlign val="subscript"/>
        <sz val="10"/>
        <color theme="1"/>
        <rFont val="Verdana"/>
        <family val="2"/>
      </rPr>
      <t>leach,camping</t>
    </r>
  </si>
  <si>
    <r>
      <t>E</t>
    </r>
    <r>
      <rPr>
        <b/>
        <vertAlign val="subscript"/>
        <sz val="10"/>
        <color theme="1"/>
        <rFont val="Verdana"/>
        <family val="2"/>
      </rPr>
      <t>soil,leach,camping</t>
    </r>
    <r>
      <rPr>
        <b/>
        <sz val="10"/>
        <color theme="1"/>
        <rFont val="Verdana"/>
        <family val="2"/>
      </rPr>
      <t xml:space="preserve"> </t>
    </r>
    <r>
      <rPr>
        <sz val="10"/>
        <color theme="1"/>
        <rFont val="Verdana"/>
        <family val="2"/>
      </rPr>
      <t>= Q</t>
    </r>
    <r>
      <rPr>
        <vertAlign val="subscript"/>
        <sz val="10"/>
        <color theme="1"/>
        <rFont val="Verdana"/>
        <family val="2"/>
      </rPr>
      <t>leach,camping</t>
    </r>
    <r>
      <rPr>
        <sz val="10"/>
        <color theme="1"/>
        <rFont val="Verdana"/>
        <family val="2"/>
      </rPr>
      <t xml:space="preserve"> * AREA</t>
    </r>
    <r>
      <rPr>
        <vertAlign val="subscript"/>
        <sz val="10"/>
        <color theme="1"/>
        <rFont val="Verdana"/>
        <family val="2"/>
      </rPr>
      <t>tent</t>
    </r>
    <r>
      <rPr>
        <sz val="10"/>
        <color theme="1"/>
        <rFont val="Verdana"/>
        <family val="2"/>
      </rPr>
      <t xml:space="preserve"> / TIME</t>
    </r>
    <r>
      <rPr>
        <vertAlign val="subscript"/>
        <sz val="10"/>
        <color theme="1"/>
        <rFont val="Verdana"/>
        <family val="2"/>
      </rPr>
      <t>camping</t>
    </r>
  </si>
  <si>
    <r>
      <t>Cumulative quantity of active ingredient leached out of 1 m</t>
    </r>
    <r>
      <rPr>
        <vertAlign val="superscript"/>
        <sz val="10"/>
        <color theme="1"/>
        <rFont val="Verdana"/>
        <family val="2"/>
      </rPr>
      <t>2</t>
    </r>
    <r>
      <rPr>
        <sz val="10"/>
        <color theme="1"/>
        <rFont val="Verdana"/>
        <family val="2"/>
      </rPr>
      <t xml:space="preserve"> of treated tent over the first camping season </t>
    </r>
    <r>
      <rPr>
        <vertAlign val="superscript"/>
        <sz val="10"/>
        <color theme="1"/>
        <rFont val="Verdana"/>
        <family val="2"/>
      </rPr>
      <t>2</t>
    </r>
  </si>
  <si>
    <t>2) In the absence of leaching data and as a worst-case assumption, 100% release is assumed for the first camping season (independent from the service life of a tent)</t>
  </si>
  <si>
    <t>Quantity of active ingredient in the garment related to surface area</t>
  </si>
  <si>
    <t>Bed nets</t>
  </si>
  <si>
    <t>1. Insert, in the "Input" table, the value for the tonnage in the EU for the application.</t>
  </si>
  <si>
    <t>2) The subscript "4" refers to the life-cycle stage "private use".</t>
  </si>
  <si>
    <t>Fraction released to air</t>
  </si>
  <si>
    <t>Fraction dermally absorbed</t>
  </si>
  <si>
    <r>
      <t>F</t>
    </r>
    <r>
      <rPr>
        <vertAlign val="subscript"/>
        <sz val="10"/>
        <color theme="1"/>
        <rFont val="Verdana"/>
        <family val="2"/>
      </rPr>
      <t>4,skin</t>
    </r>
  </si>
  <si>
    <t>D/O</t>
  </si>
  <si>
    <t>3. The local emission rate to wastewater is automatically calculated in the "Output" table.</t>
  </si>
  <si>
    <t>Select treatment/product efficacy</t>
  </si>
  <si>
    <t>Treatment/product efficacy</t>
  </si>
  <si>
    <t>Nappl</t>
  </si>
  <si>
    <t>Human skin, ≥ 12h</t>
  </si>
  <si>
    <t>Human skin, ≥ 6h - &lt; 12h</t>
  </si>
  <si>
    <t>Human skin, ≥ 4h - &lt; 6h</t>
  </si>
  <si>
    <t>Human skin, &lt; 4h</t>
  </si>
  <si>
    <t>Human clothes</t>
  </si>
  <si>
    <t>Table 3.2, p. 25</t>
  </si>
  <si>
    <t>ESD Table 3.2</t>
  </si>
  <si>
    <t>Treated area of human skin</t>
  </si>
  <si>
    <t>Body parts</t>
  </si>
  <si>
    <t>Head+Arms+Hands+Legs+Feet</t>
  </si>
  <si>
    <t xml:space="preserve">Fraction of inhabitants using a repellent product </t>
  </si>
  <si>
    <t>Market share of repellent</t>
  </si>
  <si>
    <t>Specific density of the product</t>
  </si>
  <si>
    <t>RHOform</t>
  </si>
  <si>
    <r>
      <t>kg.m</t>
    </r>
    <r>
      <rPr>
        <vertAlign val="superscript"/>
        <sz val="10"/>
        <rFont val="Verdana"/>
        <family val="2"/>
      </rPr>
      <t>-3</t>
    </r>
  </si>
  <si>
    <t>Spreadsheet "PT19 -appl human skin &amp; garments"</t>
  </si>
  <si>
    <t>Table 3.5, p.26</t>
  </si>
  <si>
    <t>Type and use of the repellent product</t>
  </si>
  <si>
    <t>Finh (-)</t>
  </si>
  <si>
    <t>Select type and use of the product</t>
  </si>
  <si>
    <t>Skin repellent - Human skin application</t>
  </si>
  <si>
    <t>Skin repellent - Garment application</t>
  </si>
  <si>
    <t xml:space="preserve">Textile repellent - Garment application </t>
  </si>
  <si>
    <t>Select body part</t>
  </si>
  <si>
    <r>
      <t>F</t>
    </r>
    <r>
      <rPr>
        <vertAlign val="subscript"/>
        <sz val="10"/>
        <color theme="1"/>
        <rFont val="Verdana"/>
        <family val="2"/>
      </rPr>
      <t>air</t>
    </r>
  </si>
  <si>
    <r>
      <t>F</t>
    </r>
    <r>
      <rPr>
        <vertAlign val="subscript"/>
        <sz val="10"/>
        <color theme="1"/>
        <rFont val="Verdana"/>
        <family val="2"/>
      </rPr>
      <t>skin</t>
    </r>
  </si>
  <si>
    <r>
      <t>F</t>
    </r>
    <r>
      <rPr>
        <vertAlign val="subscript"/>
        <sz val="10"/>
        <color theme="1"/>
        <rFont val="Verdana"/>
        <family val="2"/>
      </rPr>
      <t>water</t>
    </r>
    <r>
      <rPr>
        <sz val="10"/>
        <color theme="1"/>
        <rFont val="Verdana"/>
        <family val="2"/>
      </rPr>
      <t xml:space="preserve"> = 1 - (F</t>
    </r>
    <r>
      <rPr>
        <vertAlign val="subscript"/>
        <sz val="10"/>
        <color theme="1"/>
        <rFont val="Verdana"/>
        <family val="2"/>
      </rPr>
      <t>air</t>
    </r>
    <r>
      <rPr>
        <sz val="10"/>
        <color theme="1"/>
        <rFont val="Verdana"/>
        <family val="2"/>
      </rPr>
      <t xml:space="preserve"> + F</t>
    </r>
    <r>
      <rPr>
        <vertAlign val="subscript"/>
        <sz val="10"/>
        <color theme="1"/>
        <rFont val="Verdana"/>
        <family val="2"/>
      </rPr>
      <t>skin</t>
    </r>
    <r>
      <rPr>
        <sz val="10"/>
        <color theme="1"/>
        <rFont val="Verdana"/>
        <family val="2"/>
      </rPr>
      <t>)</t>
    </r>
  </si>
  <si>
    <r>
      <t>Table 1: Model calculations for Elocal</t>
    </r>
    <r>
      <rPr>
        <b/>
        <sz val="8"/>
        <color theme="3"/>
        <rFont val="Verdana"/>
        <family val="2"/>
      </rPr>
      <t>water</t>
    </r>
  </si>
  <si>
    <t>Product form</t>
  </si>
  <si>
    <t>Select "Volume" or "Weight"</t>
  </si>
  <si>
    <t>A) Volume</t>
  </si>
  <si>
    <t>B) Weight</t>
  </si>
  <si>
    <t>Consumption</t>
  </si>
  <si>
    <t xml:space="preserve">Select Vform or Qform </t>
  </si>
  <si>
    <r>
      <t>D1) Vform (μL.cm</t>
    </r>
    <r>
      <rPr>
        <vertAlign val="superscript"/>
        <sz val="10"/>
        <color theme="1"/>
        <rFont val="Verdana"/>
        <family val="2"/>
      </rPr>
      <t>-2</t>
    </r>
    <r>
      <rPr>
        <sz val="10"/>
        <color theme="1"/>
        <rFont val="Verdana"/>
        <family val="2"/>
      </rPr>
      <t>)</t>
    </r>
  </si>
  <si>
    <r>
      <t>D2) Qform (mg.cm</t>
    </r>
    <r>
      <rPr>
        <vertAlign val="superscript"/>
        <sz val="10"/>
        <color theme="1"/>
        <rFont val="Verdana"/>
        <family val="2"/>
      </rPr>
      <t>-2</t>
    </r>
    <r>
      <rPr>
        <sz val="10"/>
        <color theme="1"/>
        <rFont val="Verdana"/>
        <family val="2"/>
      </rPr>
      <t>)</t>
    </r>
  </si>
  <si>
    <r>
      <t xml:space="preserve">Active substance in the product </t>
    </r>
    <r>
      <rPr>
        <vertAlign val="superscript"/>
        <sz val="10"/>
        <color theme="1"/>
        <rFont val="Verdana"/>
        <family val="2"/>
      </rPr>
      <t>2</t>
    </r>
  </si>
  <si>
    <r>
      <t xml:space="preserve">Consumption per application </t>
    </r>
    <r>
      <rPr>
        <vertAlign val="superscript"/>
        <sz val="10"/>
        <color theme="1"/>
        <rFont val="Verdana"/>
        <family val="2"/>
      </rPr>
      <t>2</t>
    </r>
  </si>
  <si>
    <r>
      <t>2) Active substance concentrations within the product and consumption amounts of the product per application can be given on a weight or volume basis. The end-calculations may therefore require the inclusion of the product density as appropriate and must include varying factors for converting units to gain an Elocal</t>
    </r>
    <r>
      <rPr>
        <i/>
        <vertAlign val="subscript"/>
        <sz val="10"/>
        <color rgb="FF0070C0"/>
        <rFont val="Verdana"/>
        <family val="2"/>
      </rPr>
      <t>water</t>
    </r>
    <r>
      <rPr>
        <i/>
        <sz val="10"/>
        <color rgb="FF0070C0"/>
        <rFont val="Verdana"/>
        <family val="2"/>
      </rPr>
      <t xml:space="preserve"> in kg.d</t>
    </r>
    <r>
      <rPr>
        <i/>
        <vertAlign val="superscript"/>
        <sz val="10"/>
        <color rgb="FF0070C0"/>
        <rFont val="Verdana"/>
        <family val="2"/>
      </rPr>
      <t>-1</t>
    </r>
    <r>
      <rPr>
        <i/>
        <sz val="10"/>
        <color rgb="FF0070C0"/>
        <rFont val="Verdana"/>
        <family val="2"/>
      </rPr>
      <t>. For transparency reasons, the parameters for the active substance in the product and the product application amount were assigned A, B, D1 and D2 - dependent on the unit in which they are available.</t>
    </r>
  </si>
  <si>
    <r>
      <rPr>
        <b/>
        <sz val="10"/>
        <color theme="1"/>
        <rFont val="Verdana"/>
        <family val="2"/>
      </rPr>
      <t>A and D1</t>
    </r>
    <r>
      <rPr>
        <sz val="10"/>
        <color theme="1"/>
        <rFont val="Verdana"/>
        <family val="2"/>
      </rPr>
      <t>:  Elocal</t>
    </r>
    <r>
      <rPr>
        <vertAlign val="subscript"/>
        <sz val="10"/>
        <color theme="1"/>
        <rFont val="Verdana"/>
        <family val="2"/>
      </rPr>
      <t>water</t>
    </r>
    <r>
      <rPr>
        <sz val="10"/>
        <color theme="1"/>
        <rFont val="Verdana"/>
        <family val="2"/>
      </rPr>
      <t xml:space="preserve"> = Nlocal * N</t>
    </r>
    <r>
      <rPr>
        <vertAlign val="subscript"/>
        <sz val="10"/>
        <color theme="1"/>
        <rFont val="Verdana"/>
        <family val="2"/>
      </rPr>
      <t>appl</t>
    </r>
    <r>
      <rPr>
        <sz val="10"/>
        <color theme="1"/>
        <rFont val="Verdana"/>
        <family val="2"/>
      </rPr>
      <t xml:space="preserve"> * Vform</t>
    </r>
    <r>
      <rPr>
        <vertAlign val="subscript"/>
        <sz val="10"/>
        <color theme="1"/>
        <rFont val="Verdana"/>
        <family val="2"/>
      </rPr>
      <t>appl</t>
    </r>
    <r>
      <rPr>
        <sz val="10"/>
        <color theme="1"/>
        <rFont val="Verdana"/>
        <family val="2"/>
      </rPr>
      <t xml:space="preserve"> * AREA</t>
    </r>
    <r>
      <rPr>
        <vertAlign val="subscript"/>
        <sz val="10"/>
        <color theme="1"/>
        <rFont val="Verdana"/>
        <family val="2"/>
      </rPr>
      <t>skin/garment</t>
    </r>
    <r>
      <rPr>
        <sz val="10"/>
        <color theme="1"/>
        <rFont val="Verdana"/>
        <family val="2"/>
      </rPr>
      <t xml:space="preserve"> * Cform</t>
    </r>
    <r>
      <rPr>
        <vertAlign val="subscript"/>
        <sz val="10"/>
        <color theme="1"/>
        <rFont val="Verdana"/>
        <family val="2"/>
      </rPr>
      <t>volume</t>
    </r>
    <r>
      <rPr>
        <sz val="10"/>
        <color theme="1"/>
        <rFont val="Verdana"/>
        <family val="2"/>
      </rPr>
      <t xml:space="preserve"> * F</t>
    </r>
    <r>
      <rPr>
        <vertAlign val="subscript"/>
        <sz val="10"/>
        <color theme="1"/>
        <rFont val="Verdana"/>
        <family val="2"/>
      </rPr>
      <t>inh</t>
    </r>
    <r>
      <rPr>
        <sz val="10"/>
        <color theme="1"/>
        <rFont val="Verdana"/>
        <family val="2"/>
      </rPr>
      <t xml:space="preserve"> * F</t>
    </r>
    <r>
      <rPr>
        <vertAlign val="subscript"/>
        <sz val="10"/>
        <color theme="1"/>
        <rFont val="Verdana"/>
        <family val="2"/>
      </rPr>
      <t>water</t>
    </r>
    <r>
      <rPr>
        <sz val="10"/>
        <color theme="1"/>
        <rFont val="Verdana"/>
        <family val="2"/>
      </rPr>
      <t xml:space="preserve"> * F</t>
    </r>
    <r>
      <rPr>
        <vertAlign val="subscript"/>
        <sz val="10"/>
        <color theme="1"/>
        <rFont val="Verdana"/>
        <family val="2"/>
      </rPr>
      <t>penetr</t>
    </r>
    <r>
      <rPr>
        <sz val="10"/>
        <color theme="1"/>
        <rFont val="Verdana"/>
        <family val="2"/>
      </rPr>
      <t xml:space="preserve"> * 10</t>
    </r>
    <r>
      <rPr>
        <vertAlign val="superscript"/>
        <sz val="10"/>
        <color theme="1"/>
        <rFont val="Verdana"/>
        <family val="2"/>
      </rPr>
      <t>-9</t>
    </r>
  </si>
  <si>
    <r>
      <rPr>
        <b/>
        <sz val="10"/>
        <color theme="1"/>
        <rFont val="Verdana"/>
        <family val="2"/>
      </rPr>
      <t>A and D2</t>
    </r>
    <r>
      <rPr>
        <sz val="10"/>
        <color theme="1"/>
        <rFont val="Verdana"/>
        <family val="2"/>
      </rPr>
      <t>:  Elocal</t>
    </r>
    <r>
      <rPr>
        <vertAlign val="subscript"/>
        <sz val="10"/>
        <color theme="1"/>
        <rFont val="Verdana"/>
        <family val="2"/>
      </rPr>
      <t>water</t>
    </r>
    <r>
      <rPr>
        <sz val="10"/>
        <color theme="1"/>
        <rFont val="Verdana"/>
        <family val="2"/>
      </rPr>
      <t xml:space="preserve"> = Nlocal * N</t>
    </r>
    <r>
      <rPr>
        <vertAlign val="subscript"/>
        <sz val="10"/>
        <color theme="1"/>
        <rFont val="Verdana"/>
        <family val="2"/>
      </rPr>
      <t>appl</t>
    </r>
    <r>
      <rPr>
        <sz val="10"/>
        <color theme="1"/>
        <rFont val="Verdana"/>
        <family val="2"/>
      </rPr>
      <t xml:space="preserve"> * Qform</t>
    </r>
    <r>
      <rPr>
        <vertAlign val="subscript"/>
        <sz val="10"/>
        <color theme="1"/>
        <rFont val="Verdana"/>
        <family val="2"/>
      </rPr>
      <t>appl</t>
    </r>
    <r>
      <rPr>
        <sz val="10"/>
        <color theme="1"/>
        <rFont val="Verdana"/>
        <family val="2"/>
      </rPr>
      <t xml:space="preserve"> * AREA</t>
    </r>
    <r>
      <rPr>
        <vertAlign val="subscript"/>
        <sz val="10"/>
        <color theme="1"/>
        <rFont val="Verdana"/>
        <family val="2"/>
      </rPr>
      <t>skin/garment</t>
    </r>
    <r>
      <rPr>
        <sz val="10"/>
        <color theme="1"/>
        <rFont val="Verdana"/>
        <family val="2"/>
      </rPr>
      <t xml:space="preserve"> / RHO</t>
    </r>
    <r>
      <rPr>
        <vertAlign val="subscript"/>
        <sz val="10"/>
        <color theme="1"/>
        <rFont val="Verdana"/>
        <family val="2"/>
      </rPr>
      <t>form</t>
    </r>
    <r>
      <rPr>
        <sz val="10"/>
        <color theme="1"/>
        <rFont val="Verdana"/>
        <family val="2"/>
      </rPr>
      <t xml:space="preserve"> * Cform</t>
    </r>
    <r>
      <rPr>
        <vertAlign val="subscript"/>
        <sz val="10"/>
        <color theme="1"/>
        <rFont val="Verdana"/>
        <family val="2"/>
      </rPr>
      <t>volume</t>
    </r>
    <r>
      <rPr>
        <sz val="10"/>
        <color theme="1"/>
        <rFont val="Verdana"/>
        <family val="2"/>
      </rPr>
      <t xml:space="preserve"> * F</t>
    </r>
    <r>
      <rPr>
        <vertAlign val="subscript"/>
        <sz val="10"/>
        <color theme="1"/>
        <rFont val="Verdana"/>
        <family val="2"/>
      </rPr>
      <t>inh</t>
    </r>
    <r>
      <rPr>
        <sz val="10"/>
        <color theme="1"/>
        <rFont val="Verdana"/>
        <family val="2"/>
      </rPr>
      <t xml:space="preserve"> * F</t>
    </r>
    <r>
      <rPr>
        <vertAlign val="subscript"/>
        <sz val="10"/>
        <color theme="1"/>
        <rFont val="Verdana"/>
        <family val="2"/>
      </rPr>
      <t>water</t>
    </r>
    <r>
      <rPr>
        <sz val="10"/>
        <color theme="1"/>
        <rFont val="Verdana"/>
        <family val="2"/>
      </rPr>
      <t xml:space="preserve"> * F</t>
    </r>
    <r>
      <rPr>
        <vertAlign val="subscript"/>
        <sz val="10"/>
        <color theme="1"/>
        <rFont val="Verdana"/>
        <family val="2"/>
      </rPr>
      <t>penetr</t>
    </r>
    <r>
      <rPr>
        <sz val="10"/>
        <color theme="1"/>
        <rFont val="Verdana"/>
        <family val="2"/>
      </rPr>
      <t xml:space="preserve"> * 10</t>
    </r>
    <r>
      <rPr>
        <vertAlign val="superscript"/>
        <sz val="10"/>
        <color theme="1"/>
        <rFont val="Verdana"/>
        <family val="2"/>
      </rPr>
      <t>-6</t>
    </r>
  </si>
  <si>
    <r>
      <rPr>
        <b/>
        <sz val="10"/>
        <color theme="1"/>
        <rFont val="Verdana"/>
        <family val="2"/>
      </rPr>
      <t>B and D1</t>
    </r>
    <r>
      <rPr>
        <sz val="10"/>
        <color theme="1"/>
        <rFont val="Verdana"/>
        <family val="2"/>
      </rPr>
      <t>:  Elocal</t>
    </r>
    <r>
      <rPr>
        <vertAlign val="subscript"/>
        <sz val="10"/>
        <color theme="1"/>
        <rFont val="Verdana"/>
        <family val="2"/>
      </rPr>
      <t>water</t>
    </r>
    <r>
      <rPr>
        <sz val="10"/>
        <color theme="1"/>
        <rFont val="Verdana"/>
        <family val="2"/>
      </rPr>
      <t xml:space="preserve"> = Nlocal * N</t>
    </r>
    <r>
      <rPr>
        <vertAlign val="subscript"/>
        <sz val="10"/>
        <color theme="1"/>
        <rFont val="Verdana"/>
        <family val="2"/>
      </rPr>
      <t>appl</t>
    </r>
    <r>
      <rPr>
        <sz val="10"/>
        <color theme="1"/>
        <rFont val="Verdana"/>
        <family val="2"/>
      </rPr>
      <t xml:space="preserve"> * Vform</t>
    </r>
    <r>
      <rPr>
        <vertAlign val="subscript"/>
        <sz val="10"/>
        <color theme="1"/>
        <rFont val="Verdana"/>
        <family val="2"/>
      </rPr>
      <t>appl</t>
    </r>
    <r>
      <rPr>
        <sz val="10"/>
        <color theme="1"/>
        <rFont val="Verdana"/>
        <family val="2"/>
      </rPr>
      <t xml:space="preserve"> * AREA</t>
    </r>
    <r>
      <rPr>
        <vertAlign val="subscript"/>
        <sz val="10"/>
        <color theme="1"/>
        <rFont val="Verdana"/>
        <family val="2"/>
      </rPr>
      <t>skin/garment</t>
    </r>
    <r>
      <rPr>
        <sz val="10"/>
        <color theme="1"/>
        <rFont val="Verdana"/>
        <family val="2"/>
      </rPr>
      <t xml:space="preserve"> * Cform</t>
    </r>
    <r>
      <rPr>
        <vertAlign val="subscript"/>
        <sz val="10"/>
        <color theme="1"/>
        <rFont val="Verdana"/>
        <family val="2"/>
      </rPr>
      <t>weight</t>
    </r>
    <r>
      <rPr>
        <sz val="10"/>
        <color theme="1"/>
        <rFont val="Verdana"/>
        <family val="2"/>
      </rPr>
      <t xml:space="preserve"> * RHO</t>
    </r>
    <r>
      <rPr>
        <vertAlign val="subscript"/>
        <sz val="10"/>
        <color theme="1"/>
        <rFont val="Verdana"/>
        <family val="2"/>
      </rPr>
      <t>form</t>
    </r>
    <r>
      <rPr>
        <sz val="10"/>
        <color theme="1"/>
        <rFont val="Verdana"/>
        <family val="2"/>
      </rPr>
      <t xml:space="preserve"> * F</t>
    </r>
    <r>
      <rPr>
        <vertAlign val="subscript"/>
        <sz val="10"/>
        <color theme="1"/>
        <rFont val="Verdana"/>
        <family val="2"/>
      </rPr>
      <t>inh</t>
    </r>
    <r>
      <rPr>
        <sz val="10"/>
        <color theme="1"/>
        <rFont val="Verdana"/>
        <family val="2"/>
      </rPr>
      <t xml:space="preserve"> * F</t>
    </r>
    <r>
      <rPr>
        <vertAlign val="subscript"/>
        <sz val="10"/>
        <color theme="1"/>
        <rFont val="Verdana"/>
        <family val="2"/>
      </rPr>
      <t>water</t>
    </r>
    <r>
      <rPr>
        <sz val="10"/>
        <color theme="1"/>
        <rFont val="Verdana"/>
        <family val="2"/>
      </rPr>
      <t xml:space="preserve"> * F</t>
    </r>
    <r>
      <rPr>
        <vertAlign val="subscript"/>
        <sz val="10"/>
        <color theme="1"/>
        <rFont val="Verdana"/>
        <family val="2"/>
      </rPr>
      <t>penetr</t>
    </r>
    <r>
      <rPr>
        <sz val="10"/>
        <color theme="1"/>
        <rFont val="Verdana"/>
        <family val="2"/>
      </rPr>
      <t xml:space="preserve"> * 10</t>
    </r>
    <r>
      <rPr>
        <vertAlign val="superscript"/>
        <sz val="10"/>
        <color theme="1"/>
        <rFont val="Verdana"/>
        <family val="2"/>
      </rPr>
      <t>-12</t>
    </r>
  </si>
  <si>
    <r>
      <rPr>
        <b/>
        <sz val="10"/>
        <color theme="1"/>
        <rFont val="Verdana"/>
        <family val="2"/>
      </rPr>
      <t>B and D2</t>
    </r>
    <r>
      <rPr>
        <sz val="10"/>
        <color theme="1"/>
        <rFont val="Verdana"/>
        <family val="2"/>
      </rPr>
      <t>:  Elocal</t>
    </r>
    <r>
      <rPr>
        <vertAlign val="subscript"/>
        <sz val="10"/>
        <color theme="1"/>
        <rFont val="Verdana"/>
        <family val="2"/>
      </rPr>
      <t>water</t>
    </r>
    <r>
      <rPr>
        <sz val="10"/>
        <color theme="1"/>
        <rFont val="Verdana"/>
        <family val="2"/>
      </rPr>
      <t xml:space="preserve"> = Nlocal * N</t>
    </r>
    <r>
      <rPr>
        <vertAlign val="subscript"/>
        <sz val="10"/>
        <color theme="1"/>
        <rFont val="Verdana"/>
        <family val="2"/>
      </rPr>
      <t>appl</t>
    </r>
    <r>
      <rPr>
        <sz val="10"/>
        <color theme="1"/>
        <rFont val="Verdana"/>
        <family val="2"/>
      </rPr>
      <t xml:space="preserve"> * Qform</t>
    </r>
    <r>
      <rPr>
        <vertAlign val="subscript"/>
        <sz val="10"/>
        <color theme="1"/>
        <rFont val="Verdana"/>
        <family val="2"/>
      </rPr>
      <t>appl</t>
    </r>
    <r>
      <rPr>
        <sz val="10"/>
        <color theme="1"/>
        <rFont val="Verdana"/>
        <family val="2"/>
      </rPr>
      <t xml:space="preserve"> * AREA</t>
    </r>
    <r>
      <rPr>
        <vertAlign val="subscript"/>
        <sz val="10"/>
        <color theme="1"/>
        <rFont val="Verdana"/>
        <family val="2"/>
      </rPr>
      <t>skin/garment</t>
    </r>
    <r>
      <rPr>
        <sz val="10"/>
        <color theme="1"/>
        <rFont val="Verdana"/>
        <family val="2"/>
      </rPr>
      <t xml:space="preserve"> * Cform</t>
    </r>
    <r>
      <rPr>
        <vertAlign val="subscript"/>
        <sz val="10"/>
        <color theme="1"/>
        <rFont val="Verdana"/>
        <family val="2"/>
      </rPr>
      <t>weight</t>
    </r>
    <r>
      <rPr>
        <sz val="10"/>
        <color theme="1"/>
        <rFont val="Verdana"/>
        <family val="2"/>
      </rPr>
      <t xml:space="preserve"> * F</t>
    </r>
    <r>
      <rPr>
        <vertAlign val="subscript"/>
        <sz val="10"/>
        <color theme="1"/>
        <rFont val="Verdana"/>
        <family val="2"/>
      </rPr>
      <t>inh</t>
    </r>
    <r>
      <rPr>
        <sz val="10"/>
        <color theme="1"/>
        <rFont val="Verdana"/>
        <family val="2"/>
      </rPr>
      <t xml:space="preserve"> * F</t>
    </r>
    <r>
      <rPr>
        <vertAlign val="subscript"/>
        <sz val="10"/>
        <color theme="1"/>
        <rFont val="Verdana"/>
        <family val="2"/>
      </rPr>
      <t>water</t>
    </r>
    <r>
      <rPr>
        <sz val="10"/>
        <color theme="1"/>
        <rFont val="Verdana"/>
        <family val="2"/>
      </rPr>
      <t xml:space="preserve"> * F</t>
    </r>
    <r>
      <rPr>
        <vertAlign val="subscript"/>
        <sz val="10"/>
        <color theme="1"/>
        <rFont val="Verdana"/>
        <family val="2"/>
      </rPr>
      <t>penetr</t>
    </r>
    <r>
      <rPr>
        <sz val="10"/>
        <color theme="1"/>
        <rFont val="Verdana"/>
        <family val="2"/>
      </rPr>
      <t xml:space="preserve"> * 10</t>
    </r>
    <r>
      <rPr>
        <vertAlign val="superscript"/>
        <sz val="10"/>
        <color theme="1"/>
        <rFont val="Verdana"/>
        <family val="2"/>
      </rPr>
      <t>-9</t>
    </r>
  </si>
  <si>
    <t>See Table 1 below</t>
  </si>
  <si>
    <t>Treated area of human skin or garments</t>
  </si>
  <si>
    <t>Body parts/garments</t>
  </si>
  <si>
    <t>Select body part or garment</t>
  </si>
  <si>
    <t>Total body surface area</t>
  </si>
  <si>
    <r>
      <t>AREA</t>
    </r>
    <r>
      <rPr>
        <vertAlign val="subscript"/>
        <sz val="10"/>
        <color theme="1"/>
        <rFont val="Verdana"/>
        <family val="2"/>
      </rPr>
      <t>skin/garments</t>
    </r>
  </si>
  <si>
    <t xml:space="preserve">1. In the "Input" table: </t>
  </si>
  <si>
    <t xml:space="preserve">   - select the form of the product per application (Vform_appl or Qform_appl) and introduce a value in the given units;</t>
  </si>
  <si>
    <t xml:space="preserve">   - select the form of the active substance within the product (Cform_volume or Cform_weight) and introduce a value in the given units;</t>
  </si>
  <si>
    <t>Daily number of swimmers</t>
  </si>
  <si>
    <r>
      <t>N</t>
    </r>
    <r>
      <rPr>
        <vertAlign val="subscript"/>
        <sz val="10"/>
        <color theme="1"/>
        <rFont val="Verdana"/>
        <family val="2"/>
      </rPr>
      <t>swimmer</t>
    </r>
  </si>
  <si>
    <r>
      <t>F</t>
    </r>
    <r>
      <rPr>
        <vertAlign val="subscript"/>
        <sz val="10"/>
        <color theme="1"/>
        <rFont val="Verdana"/>
        <family val="2"/>
      </rPr>
      <t>swim</t>
    </r>
  </si>
  <si>
    <r>
      <t xml:space="preserve">Fraction of swimmers using the repellent product </t>
    </r>
    <r>
      <rPr>
        <vertAlign val="superscript"/>
        <sz val="10"/>
        <color theme="1"/>
        <rFont val="Verdana"/>
        <family val="2"/>
      </rPr>
      <t>2</t>
    </r>
  </si>
  <si>
    <r>
      <t>2) A value of 0.02 for F</t>
    </r>
    <r>
      <rPr>
        <i/>
        <vertAlign val="subscript"/>
        <sz val="10"/>
        <color rgb="FF0070C0"/>
        <rFont val="Verdana"/>
        <family val="2"/>
      </rPr>
      <t>swim</t>
    </r>
    <r>
      <rPr>
        <i/>
        <sz val="10"/>
        <color rgb="FF0070C0"/>
        <rFont val="Verdana"/>
        <family val="2"/>
      </rPr>
      <t xml:space="preserve"> should be used as the default value for active substances approval. For product authorisation, a higher value (0.1) can be appropriate to cover areas with higher insect infestation.</t>
    </r>
  </si>
  <si>
    <t xml:space="preserve">Number of applications per day </t>
  </si>
  <si>
    <t>Fraction released to surface water body</t>
  </si>
  <si>
    <r>
      <t>F</t>
    </r>
    <r>
      <rPr>
        <vertAlign val="subscript"/>
        <sz val="10"/>
        <color theme="1"/>
        <rFont val="Verdana"/>
        <family val="2"/>
      </rPr>
      <t>waterbody</t>
    </r>
  </si>
  <si>
    <r>
      <t xml:space="preserve">Default </t>
    </r>
    <r>
      <rPr>
        <b/>
        <sz val="10"/>
        <color theme="1"/>
        <rFont val="Verdana"/>
        <family val="2"/>
      </rPr>
      <t>Qform_appl=0.6</t>
    </r>
    <r>
      <rPr>
        <sz val="10"/>
        <color theme="1"/>
        <rFont val="Verdana"/>
        <family val="2"/>
      </rPr>
      <t xml:space="preserve"> (ESD Table 3.6)</t>
    </r>
  </si>
  <si>
    <t xml:space="preserve">Table 3.3, p. 25 </t>
  </si>
  <si>
    <r>
      <rPr>
        <b/>
        <sz val="10"/>
        <color theme="1"/>
        <rFont val="Verdana"/>
        <family val="2"/>
      </rPr>
      <t>A and D1</t>
    </r>
    <r>
      <rPr>
        <sz val="10"/>
        <color theme="1"/>
        <rFont val="Verdana"/>
        <family val="2"/>
      </rPr>
      <t>:  Elocal</t>
    </r>
    <r>
      <rPr>
        <vertAlign val="subscript"/>
        <sz val="10"/>
        <color theme="1"/>
        <rFont val="Verdana"/>
        <family val="2"/>
      </rPr>
      <t>water</t>
    </r>
    <r>
      <rPr>
        <sz val="10"/>
        <color theme="1"/>
        <rFont val="Verdana"/>
        <family val="2"/>
      </rPr>
      <t xml:space="preserve"> = N</t>
    </r>
    <r>
      <rPr>
        <vertAlign val="subscript"/>
        <sz val="10"/>
        <color theme="1"/>
        <rFont val="Verdana"/>
        <family val="2"/>
      </rPr>
      <t>swimmer</t>
    </r>
    <r>
      <rPr>
        <sz val="10"/>
        <color theme="1"/>
        <rFont val="Verdana"/>
        <family val="2"/>
      </rPr>
      <t xml:space="preserve"> * N</t>
    </r>
    <r>
      <rPr>
        <vertAlign val="subscript"/>
        <sz val="10"/>
        <color theme="1"/>
        <rFont val="Verdana"/>
        <family val="2"/>
      </rPr>
      <t>appl</t>
    </r>
    <r>
      <rPr>
        <sz val="10"/>
        <color theme="1"/>
        <rFont val="Verdana"/>
        <family val="2"/>
      </rPr>
      <t xml:space="preserve"> * Vform</t>
    </r>
    <r>
      <rPr>
        <vertAlign val="subscript"/>
        <sz val="10"/>
        <color theme="1"/>
        <rFont val="Verdana"/>
        <family val="2"/>
      </rPr>
      <t>appl</t>
    </r>
    <r>
      <rPr>
        <sz val="10"/>
        <color theme="1"/>
        <rFont val="Verdana"/>
        <family val="2"/>
      </rPr>
      <t xml:space="preserve"> * AREA</t>
    </r>
    <r>
      <rPr>
        <vertAlign val="subscript"/>
        <sz val="10"/>
        <color theme="1"/>
        <rFont val="Verdana"/>
        <family val="2"/>
      </rPr>
      <t>skin</t>
    </r>
    <r>
      <rPr>
        <sz val="10"/>
        <color theme="1"/>
        <rFont val="Verdana"/>
        <family val="2"/>
      </rPr>
      <t xml:space="preserve"> * Cform</t>
    </r>
    <r>
      <rPr>
        <vertAlign val="subscript"/>
        <sz val="10"/>
        <color theme="1"/>
        <rFont val="Verdana"/>
        <family val="2"/>
      </rPr>
      <t>volume</t>
    </r>
    <r>
      <rPr>
        <sz val="10"/>
        <color theme="1"/>
        <rFont val="Verdana"/>
        <family val="2"/>
      </rPr>
      <t xml:space="preserve"> * F</t>
    </r>
    <r>
      <rPr>
        <vertAlign val="subscript"/>
        <sz val="10"/>
        <color theme="1"/>
        <rFont val="Verdana"/>
        <family val="2"/>
      </rPr>
      <t>swim</t>
    </r>
    <r>
      <rPr>
        <sz val="10"/>
        <color theme="1"/>
        <rFont val="Verdana"/>
        <family val="2"/>
      </rPr>
      <t xml:space="preserve"> * F</t>
    </r>
    <r>
      <rPr>
        <vertAlign val="subscript"/>
        <sz val="10"/>
        <color theme="1"/>
        <rFont val="Verdana"/>
        <family val="2"/>
      </rPr>
      <t>waterbody</t>
    </r>
    <r>
      <rPr>
        <sz val="10"/>
        <color theme="1"/>
        <rFont val="Verdana"/>
        <family val="2"/>
      </rPr>
      <t xml:space="preserve"> * 10</t>
    </r>
    <r>
      <rPr>
        <vertAlign val="superscript"/>
        <sz val="10"/>
        <color theme="1"/>
        <rFont val="Verdana"/>
        <family val="2"/>
      </rPr>
      <t>-9</t>
    </r>
  </si>
  <si>
    <r>
      <rPr>
        <b/>
        <sz val="10"/>
        <color theme="1"/>
        <rFont val="Verdana"/>
        <family val="2"/>
      </rPr>
      <t>A and D2</t>
    </r>
    <r>
      <rPr>
        <sz val="10"/>
        <color theme="1"/>
        <rFont val="Verdana"/>
        <family val="2"/>
      </rPr>
      <t>:  Elocal</t>
    </r>
    <r>
      <rPr>
        <vertAlign val="subscript"/>
        <sz val="10"/>
        <color theme="1"/>
        <rFont val="Verdana"/>
        <family val="2"/>
      </rPr>
      <t>water</t>
    </r>
    <r>
      <rPr>
        <sz val="10"/>
        <color theme="1"/>
        <rFont val="Verdana"/>
        <family val="2"/>
      </rPr>
      <t xml:space="preserve"> = N</t>
    </r>
    <r>
      <rPr>
        <vertAlign val="subscript"/>
        <sz val="10"/>
        <color theme="1"/>
        <rFont val="Verdana"/>
        <family val="2"/>
      </rPr>
      <t>swimmer</t>
    </r>
    <r>
      <rPr>
        <sz val="10"/>
        <color theme="1"/>
        <rFont val="Verdana"/>
        <family val="2"/>
      </rPr>
      <t xml:space="preserve"> * N</t>
    </r>
    <r>
      <rPr>
        <vertAlign val="subscript"/>
        <sz val="10"/>
        <color theme="1"/>
        <rFont val="Verdana"/>
        <family val="2"/>
      </rPr>
      <t>appl</t>
    </r>
    <r>
      <rPr>
        <sz val="10"/>
        <color theme="1"/>
        <rFont val="Verdana"/>
        <family val="2"/>
      </rPr>
      <t xml:space="preserve"> * Qform</t>
    </r>
    <r>
      <rPr>
        <vertAlign val="subscript"/>
        <sz val="10"/>
        <color theme="1"/>
        <rFont val="Verdana"/>
        <family val="2"/>
      </rPr>
      <t>appl</t>
    </r>
    <r>
      <rPr>
        <sz val="10"/>
        <color theme="1"/>
        <rFont val="Verdana"/>
        <family val="2"/>
      </rPr>
      <t xml:space="preserve"> * AREA</t>
    </r>
    <r>
      <rPr>
        <vertAlign val="subscript"/>
        <sz val="10"/>
        <color theme="1"/>
        <rFont val="Verdana"/>
        <family val="2"/>
      </rPr>
      <t>skin</t>
    </r>
    <r>
      <rPr>
        <sz val="10"/>
        <color theme="1"/>
        <rFont val="Verdana"/>
        <family val="2"/>
      </rPr>
      <t xml:space="preserve"> / RHO</t>
    </r>
    <r>
      <rPr>
        <vertAlign val="subscript"/>
        <sz val="10"/>
        <color theme="1"/>
        <rFont val="Verdana"/>
        <family val="2"/>
      </rPr>
      <t>form</t>
    </r>
    <r>
      <rPr>
        <sz val="10"/>
        <color theme="1"/>
        <rFont val="Verdana"/>
        <family val="2"/>
      </rPr>
      <t xml:space="preserve"> * Cform</t>
    </r>
    <r>
      <rPr>
        <vertAlign val="subscript"/>
        <sz val="10"/>
        <color theme="1"/>
        <rFont val="Verdana"/>
        <family val="2"/>
      </rPr>
      <t>volume</t>
    </r>
    <r>
      <rPr>
        <sz val="10"/>
        <color theme="1"/>
        <rFont val="Verdana"/>
        <family val="2"/>
      </rPr>
      <t xml:space="preserve"> * F</t>
    </r>
    <r>
      <rPr>
        <vertAlign val="subscript"/>
        <sz val="10"/>
        <color theme="1"/>
        <rFont val="Verdana"/>
        <family val="2"/>
      </rPr>
      <t>swim</t>
    </r>
    <r>
      <rPr>
        <sz val="10"/>
        <color theme="1"/>
        <rFont val="Verdana"/>
        <family val="2"/>
      </rPr>
      <t xml:space="preserve"> * F</t>
    </r>
    <r>
      <rPr>
        <vertAlign val="subscript"/>
        <sz val="10"/>
        <color theme="1"/>
        <rFont val="Verdana"/>
        <family val="2"/>
      </rPr>
      <t>waterbody</t>
    </r>
    <r>
      <rPr>
        <sz val="10"/>
        <color theme="1"/>
        <rFont val="Verdana"/>
        <family val="2"/>
      </rPr>
      <t xml:space="preserve"> * 10</t>
    </r>
    <r>
      <rPr>
        <vertAlign val="superscript"/>
        <sz val="10"/>
        <color theme="1"/>
        <rFont val="Verdana"/>
        <family val="2"/>
      </rPr>
      <t>-6</t>
    </r>
  </si>
  <si>
    <r>
      <rPr>
        <b/>
        <sz val="10"/>
        <color theme="1"/>
        <rFont val="Verdana"/>
        <family val="2"/>
      </rPr>
      <t>B and D1</t>
    </r>
    <r>
      <rPr>
        <sz val="10"/>
        <color theme="1"/>
        <rFont val="Verdana"/>
        <family val="2"/>
      </rPr>
      <t>:  Elocal</t>
    </r>
    <r>
      <rPr>
        <vertAlign val="subscript"/>
        <sz val="10"/>
        <color theme="1"/>
        <rFont val="Verdana"/>
        <family val="2"/>
      </rPr>
      <t>water</t>
    </r>
    <r>
      <rPr>
        <sz val="10"/>
        <color theme="1"/>
        <rFont val="Verdana"/>
        <family val="2"/>
      </rPr>
      <t xml:space="preserve"> = N</t>
    </r>
    <r>
      <rPr>
        <vertAlign val="subscript"/>
        <sz val="10"/>
        <color theme="1"/>
        <rFont val="Verdana"/>
        <family val="2"/>
      </rPr>
      <t>swimmer</t>
    </r>
    <r>
      <rPr>
        <sz val="10"/>
        <color theme="1"/>
        <rFont val="Verdana"/>
        <family val="2"/>
      </rPr>
      <t xml:space="preserve"> * N</t>
    </r>
    <r>
      <rPr>
        <vertAlign val="subscript"/>
        <sz val="10"/>
        <color theme="1"/>
        <rFont val="Verdana"/>
        <family val="2"/>
      </rPr>
      <t>appl</t>
    </r>
    <r>
      <rPr>
        <sz val="10"/>
        <color theme="1"/>
        <rFont val="Verdana"/>
        <family val="2"/>
      </rPr>
      <t xml:space="preserve"> * Vform</t>
    </r>
    <r>
      <rPr>
        <vertAlign val="subscript"/>
        <sz val="10"/>
        <color theme="1"/>
        <rFont val="Verdana"/>
        <family val="2"/>
      </rPr>
      <t>appl</t>
    </r>
    <r>
      <rPr>
        <sz val="10"/>
        <color theme="1"/>
        <rFont val="Verdana"/>
        <family val="2"/>
      </rPr>
      <t xml:space="preserve"> * AREA</t>
    </r>
    <r>
      <rPr>
        <vertAlign val="subscript"/>
        <sz val="10"/>
        <color theme="1"/>
        <rFont val="Verdana"/>
        <family val="2"/>
      </rPr>
      <t>skin</t>
    </r>
    <r>
      <rPr>
        <sz val="10"/>
        <color theme="1"/>
        <rFont val="Verdana"/>
        <family val="2"/>
      </rPr>
      <t xml:space="preserve"> * Cform</t>
    </r>
    <r>
      <rPr>
        <vertAlign val="subscript"/>
        <sz val="10"/>
        <color theme="1"/>
        <rFont val="Verdana"/>
        <family val="2"/>
      </rPr>
      <t>weight</t>
    </r>
    <r>
      <rPr>
        <sz val="10"/>
        <color theme="1"/>
        <rFont val="Verdana"/>
        <family val="2"/>
      </rPr>
      <t xml:space="preserve"> * RHO</t>
    </r>
    <r>
      <rPr>
        <vertAlign val="subscript"/>
        <sz val="10"/>
        <color theme="1"/>
        <rFont val="Verdana"/>
        <family val="2"/>
      </rPr>
      <t>form</t>
    </r>
    <r>
      <rPr>
        <sz val="10"/>
        <color theme="1"/>
        <rFont val="Verdana"/>
        <family val="2"/>
      </rPr>
      <t xml:space="preserve"> * F</t>
    </r>
    <r>
      <rPr>
        <vertAlign val="subscript"/>
        <sz val="10"/>
        <color theme="1"/>
        <rFont val="Verdana"/>
        <family val="2"/>
      </rPr>
      <t>swim</t>
    </r>
    <r>
      <rPr>
        <sz val="10"/>
        <color theme="1"/>
        <rFont val="Verdana"/>
        <family val="2"/>
      </rPr>
      <t xml:space="preserve"> * F</t>
    </r>
    <r>
      <rPr>
        <vertAlign val="subscript"/>
        <sz val="10"/>
        <color theme="1"/>
        <rFont val="Verdana"/>
        <family val="2"/>
      </rPr>
      <t>waterbody</t>
    </r>
    <r>
      <rPr>
        <sz val="10"/>
        <color theme="1"/>
        <rFont val="Verdana"/>
        <family val="2"/>
      </rPr>
      <t xml:space="preserve"> *</t>
    </r>
    <r>
      <rPr>
        <sz val="10"/>
        <color theme="1"/>
        <rFont val="Verdana"/>
        <family val="2"/>
      </rPr>
      <t xml:space="preserve"> 10</t>
    </r>
    <r>
      <rPr>
        <vertAlign val="superscript"/>
        <sz val="10"/>
        <color theme="1"/>
        <rFont val="Verdana"/>
        <family val="2"/>
      </rPr>
      <t>-12</t>
    </r>
  </si>
  <si>
    <r>
      <rPr>
        <b/>
        <sz val="10"/>
        <color theme="1"/>
        <rFont val="Verdana"/>
        <family val="2"/>
      </rPr>
      <t>B and D2</t>
    </r>
    <r>
      <rPr>
        <sz val="10"/>
        <color theme="1"/>
        <rFont val="Verdana"/>
        <family val="2"/>
      </rPr>
      <t>:  Elocal</t>
    </r>
    <r>
      <rPr>
        <vertAlign val="subscript"/>
        <sz val="10"/>
        <color theme="1"/>
        <rFont val="Verdana"/>
        <family val="2"/>
      </rPr>
      <t>water</t>
    </r>
    <r>
      <rPr>
        <sz val="10"/>
        <color theme="1"/>
        <rFont val="Verdana"/>
        <family val="2"/>
      </rPr>
      <t xml:space="preserve"> = N</t>
    </r>
    <r>
      <rPr>
        <vertAlign val="subscript"/>
        <sz val="10"/>
        <color theme="1"/>
        <rFont val="Verdana"/>
        <family val="2"/>
      </rPr>
      <t xml:space="preserve">swimmer </t>
    </r>
    <r>
      <rPr>
        <sz val="10"/>
        <color theme="1"/>
        <rFont val="Verdana"/>
        <family val="2"/>
      </rPr>
      <t>* N</t>
    </r>
    <r>
      <rPr>
        <vertAlign val="subscript"/>
        <sz val="10"/>
        <color theme="1"/>
        <rFont val="Verdana"/>
        <family val="2"/>
      </rPr>
      <t>appl</t>
    </r>
    <r>
      <rPr>
        <sz val="10"/>
        <color theme="1"/>
        <rFont val="Verdana"/>
        <family val="2"/>
      </rPr>
      <t xml:space="preserve"> * Qform</t>
    </r>
    <r>
      <rPr>
        <vertAlign val="subscript"/>
        <sz val="10"/>
        <color theme="1"/>
        <rFont val="Verdana"/>
        <family val="2"/>
      </rPr>
      <t>appl</t>
    </r>
    <r>
      <rPr>
        <sz val="10"/>
        <color theme="1"/>
        <rFont val="Verdana"/>
        <family val="2"/>
      </rPr>
      <t xml:space="preserve"> * AREA</t>
    </r>
    <r>
      <rPr>
        <vertAlign val="subscript"/>
        <sz val="10"/>
        <color theme="1"/>
        <rFont val="Verdana"/>
        <family val="2"/>
      </rPr>
      <t>skin</t>
    </r>
    <r>
      <rPr>
        <sz val="10"/>
        <color theme="1"/>
        <rFont val="Verdana"/>
        <family val="2"/>
      </rPr>
      <t xml:space="preserve"> * Cform</t>
    </r>
    <r>
      <rPr>
        <vertAlign val="subscript"/>
        <sz val="10"/>
        <color theme="1"/>
        <rFont val="Verdana"/>
        <family val="2"/>
      </rPr>
      <t>weight</t>
    </r>
    <r>
      <rPr>
        <sz val="10"/>
        <color theme="1"/>
        <rFont val="Verdana"/>
        <family val="2"/>
      </rPr>
      <t xml:space="preserve"> * F</t>
    </r>
    <r>
      <rPr>
        <vertAlign val="subscript"/>
        <sz val="10"/>
        <color theme="1"/>
        <rFont val="Verdana"/>
        <family val="2"/>
      </rPr>
      <t>swim</t>
    </r>
    <r>
      <rPr>
        <sz val="10"/>
        <color theme="1"/>
        <rFont val="Verdana"/>
        <family val="2"/>
      </rPr>
      <t xml:space="preserve"> * F</t>
    </r>
    <r>
      <rPr>
        <vertAlign val="subscript"/>
        <sz val="10"/>
        <color theme="1"/>
        <rFont val="Verdana"/>
        <family val="2"/>
      </rPr>
      <t>waterbody</t>
    </r>
    <r>
      <rPr>
        <sz val="10"/>
        <color theme="1"/>
        <rFont val="Verdana"/>
        <family val="2"/>
      </rPr>
      <t xml:space="preserve"> </t>
    </r>
    <r>
      <rPr>
        <sz val="10"/>
        <color theme="1"/>
        <rFont val="Verdana"/>
        <family val="2"/>
      </rPr>
      <t>* 10</t>
    </r>
    <r>
      <rPr>
        <vertAlign val="superscript"/>
        <sz val="10"/>
        <color theme="1"/>
        <rFont val="Verdana"/>
        <family val="2"/>
      </rPr>
      <t>-9</t>
    </r>
  </si>
  <si>
    <t>Volume of water body</t>
  </si>
  <si>
    <r>
      <t>V</t>
    </r>
    <r>
      <rPr>
        <vertAlign val="subscript"/>
        <sz val="10"/>
        <color theme="1"/>
        <rFont val="Verdana"/>
        <family val="2"/>
      </rPr>
      <t>waterbody</t>
    </r>
  </si>
  <si>
    <r>
      <t>m</t>
    </r>
    <r>
      <rPr>
        <vertAlign val="superscript"/>
        <sz val="10"/>
        <rFont val="Verdana"/>
        <family val="2"/>
      </rPr>
      <t>3</t>
    </r>
  </si>
  <si>
    <t>First order rate constant for biodegradation in surface water</t>
  </si>
  <si>
    <r>
      <t>kdeg</t>
    </r>
    <r>
      <rPr>
        <vertAlign val="subscript"/>
        <sz val="10"/>
        <color theme="1"/>
        <rFont val="Verdana"/>
        <family val="2"/>
      </rPr>
      <t>water</t>
    </r>
  </si>
  <si>
    <t>Number of emission days (emission period of 1 day)</t>
  </si>
  <si>
    <t>Number of emission days (emission period of 91 days)</t>
  </si>
  <si>
    <t xml:space="preserve">Local concentration in water body after one day </t>
  </si>
  <si>
    <r>
      <t>Clocal</t>
    </r>
    <r>
      <rPr>
        <vertAlign val="subscript"/>
        <sz val="10"/>
        <color theme="1"/>
        <rFont val="Verdana"/>
        <family val="2"/>
      </rPr>
      <t>water,1d</t>
    </r>
  </si>
  <si>
    <t>Local concentration in water body over 91 days</t>
  </si>
  <si>
    <r>
      <t>Clocal</t>
    </r>
    <r>
      <rPr>
        <vertAlign val="subscript"/>
        <sz val="10"/>
        <color theme="1"/>
        <rFont val="Verdana"/>
        <family val="2"/>
      </rPr>
      <t>water,91d</t>
    </r>
  </si>
  <si>
    <t>Refined local concentration in water body over 91 days (including degradation)</t>
  </si>
  <si>
    <r>
      <t>Clocal</t>
    </r>
    <r>
      <rPr>
        <vertAlign val="subscript"/>
        <sz val="10"/>
        <color theme="1"/>
        <rFont val="Verdana"/>
        <family val="2"/>
      </rPr>
      <t>water,91d-ref</t>
    </r>
  </si>
  <si>
    <r>
      <rPr>
        <b/>
        <sz val="10"/>
        <color theme="1"/>
        <rFont val="Verdana"/>
        <family val="2"/>
      </rPr>
      <t>Clocal</t>
    </r>
    <r>
      <rPr>
        <b/>
        <vertAlign val="subscript"/>
        <sz val="10"/>
        <color theme="1"/>
        <rFont val="Verdana"/>
        <family val="2"/>
      </rPr>
      <t>water,1d</t>
    </r>
    <r>
      <rPr>
        <sz val="10"/>
        <color theme="1"/>
        <rFont val="Verdana"/>
        <family val="2"/>
      </rPr>
      <t xml:space="preserve"> = Elocal</t>
    </r>
    <r>
      <rPr>
        <vertAlign val="subscript"/>
        <sz val="10"/>
        <color theme="1"/>
        <rFont val="Verdana"/>
        <family val="2"/>
      </rPr>
      <t>water</t>
    </r>
    <r>
      <rPr>
        <sz val="10"/>
        <color theme="1"/>
        <rFont val="Verdana"/>
        <family val="2"/>
      </rPr>
      <t xml:space="preserve"> * 10</t>
    </r>
    <r>
      <rPr>
        <vertAlign val="superscript"/>
        <sz val="10"/>
        <color theme="1"/>
        <rFont val="Verdana"/>
        <family val="2"/>
      </rPr>
      <t>3</t>
    </r>
    <r>
      <rPr>
        <sz val="10"/>
        <color theme="1"/>
        <rFont val="Verdana"/>
        <family val="2"/>
      </rPr>
      <t xml:space="preserve"> * T</t>
    </r>
    <r>
      <rPr>
        <vertAlign val="subscript"/>
        <sz val="10"/>
        <color theme="1"/>
        <rFont val="Verdana"/>
        <family val="2"/>
      </rPr>
      <t>emission,1d</t>
    </r>
    <r>
      <rPr>
        <sz val="10"/>
        <color theme="1"/>
        <rFont val="Verdana"/>
        <family val="2"/>
      </rPr>
      <t xml:space="preserve"> / V</t>
    </r>
    <r>
      <rPr>
        <vertAlign val="subscript"/>
        <sz val="10"/>
        <color theme="1"/>
        <rFont val="Verdana"/>
        <family val="2"/>
      </rPr>
      <t>waterbody</t>
    </r>
  </si>
  <si>
    <r>
      <rPr>
        <b/>
        <sz val="10"/>
        <color theme="1"/>
        <rFont val="Verdana"/>
        <family val="2"/>
      </rPr>
      <t>Clocal</t>
    </r>
    <r>
      <rPr>
        <b/>
        <vertAlign val="subscript"/>
        <sz val="10"/>
        <color theme="1"/>
        <rFont val="Verdana"/>
        <family val="2"/>
      </rPr>
      <t>water,91d</t>
    </r>
    <r>
      <rPr>
        <sz val="10"/>
        <color theme="1"/>
        <rFont val="Verdana"/>
        <family val="2"/>
      </rPr>
      <t xml:space="preserve"> = Elocal</t>
    </r>
    <r>
      <rPr>
        <vertAlign val="subscript"/>
        <sz val="10"/>
        <color theme="1"/>
        <rFont val="Verdana"/>
        <family val="2"/>
      </rPr>
      <t>water</t>
    </r>
    <r>
      <rPr>
        <sz val="10"/>
        <color theme="1"/>
        <rFont val="Verdana"/>
        <family val="2"/>
      </rPr>
      <t xml:space="preserve"> * 10</t>
    </r>
    <r>
      <rPr>
        <vertAlign val="superscript"/>
        <sz val="10"/>
        <color theme="1"/>
        <rFont val="Verdana"/>
        <family val="2"/>
      </rPr>
      <t>3</t>
    </r>
    <r>
      <rPr>
        <sz val="10"/>
        <color theme="1"/>
        <rFont val="Verdana"/>
        <family val="2"/>
      </rPr>
      <t xml:space="preserve"> * T</t>
    </r>
    <r>
      <rPr>
        <vertAlign val="subscript"/>
        <sz val="10"/>
        <color theme="1"/>
        <rFont val="Verdana"/>
        <family val="2"/>
      </rPr>
      <t>emission,91d</t>
    </r>
    <r>
      <rPr>
        <sz val="10"/>
        <color theme="1"/>
        <rFont val="Verdana"/>
        <family val="2"/>
      </rPr>
      <t xml:space="preserve"> / V</t>
    </r>
    <r>
      <rPr>
        <vertAlign val="subscript"/>
        <sz val="10"/>
        <color theme="1"/>
        <rFont val="Verdana"/>
        <family val="2"/>
      </rPr>
      <t>waterbody</t>
    </r>
  </si>
  <si>
    <t>Table 3.9, p.35</t>
  </si>
  <si>
    <t xml:space="preserve">Select animal species </t>
  </si>
  <si>
    <t>Select "Cats" or "Dogs"</t>
  </si>
  <si>
    <t>Table 3.9, p.35, needed for the scenario "Indoor applications on cats and dogs: emissions to STPs"</t>
  </si>
  <si>
    <t>Spreadsheet "PT19 -application on animal skin"</t>
  </si>
  <si>
    <t>Spreadsheet "PT19 -env of humans &amp; animals"</t>
  </si>
  <si>
    <t>ESD Table 3.16</t>
  </si>
  <si>
    <t>ESD Table 3.19</t>
  </si>
  <si>
    <t>ESD Table 3.21</t>
  </si>
  <si>
    <t>Table 3.3, p. 25 + 3.4, p.26 (needed for exposure scenario p. 27)</t>
  </si>
  <si>
    <t>ESD Table 3.4, p.26</t>
  </si>
  <si>
    <t>Spreadsheet "PT19 - factory treated textiles"</t>
  </si>
  <si>
    <t>This workbook provides a calculation tool for estimating the environmental releases from the use of biocides as repellents and attractants. It consists of four spreadsheets, covering the emission scenarios described in the Emission Scenario Document (below). Whenever changes have been introduced by the Technical Agreements for Biocides (TAB) these are mentioned in the scenarios affected.
This is not a standalone document. It is a calculation tool and it should be used in combination with the ESD, which contains the background information that needs to be taken into account in order to correctly use this spreadsheet.</t>
  </si>
  <si>
    <t>Exposure scenario for insect repellents applied to human skin and garments (ESD § 3.1, p.20)</t>
  </si>
  <si>
    <t>Removal through showering and bathing of humans as well as washing of garments (ESD § 3.1.4.1, p.22)</t>
  </si>
  <si>
    <t>A) Tonnage-based approach (ESD Table 3-1, p.24)</t>
  </si>
  <si>
    <r>
      <t xml:space="preserve">   - select the treatment/product efficacy; the value for the number of applications per day (N</t>
    </r>
    <r>
      <rPr>
        <vertAlign val="subscript"/>
        <sz val="10"/>
        <rFont val="Verdana"/>
        <family val="2"/>
      </rPr>
      <t>appl</t>
    </r>
    <r>
      <rPr>
        <sz val="10"/>
        <rFont val="Verdana"/>
        <family val="2"/>
      </rPr>
      <t>) will be automatically filled in;</t>
    </r>
  </si>
  <si>
    <r>
      <t xml:space="preserve">   - select the body part or garment treated; the corresponding surface area (AREA</t>
    </r>
    <r>
      <rPr>
        <vertAlign val="subscript"/>
        <sz val="10"/>
        <rFont val="Verdana"/>
        <family val="2"/>
      </rPr>
      <t>skin/garments</t>
    </r>
    <r>
      <rPr>
        <sz val="10"/>
        <rFont val="Verdana"/>
        <family val="2"/>
      </rPr>
      <t>) will be automatically filled in;</t>
    </r>
  </si>
  <si>
    <r>
      <t xml:space="preserve">   - select the type and use of the product; the corresponding fraction of inhabitants using the product (F</t>
    </r>
    <r>
      <rPr>
        <vertAlign val="subscript"/>
        <sz val="10"/>
        <rFont val="Verdana"/>
        <family val="2"/>
      </rPr>
      <t>inh</t>
    </r>
    <r>
      <rPr>
        <sz val="10"/>
        <rFont val="Verdana"/>
        <family val="2"/>
      </rPr>
      <t>) will be automatically filled in.</t>
    </r>
  </si>
  <si>
    <r>
      <t>2. The local emission rate to wastewater (Elocal</t>
    </r>
    <r>
      <rPr>
        <vertAlign val="subscript"/>
        <sz val="10"/>
        <rFont val="Verdana"/>
        <family val="2"/>
      </rPr>
      <t>water</t>
    </r>
    <r>
      <rPr>
        <sz val="10"/>
        <rFont val="Verdana"/>
        <family val="2"/>
      </rPr>
      <t>) is automatically calculated in the "Output" table.</t>
    </r>
  </si>
  <si>
    <t>References / Calculation formulas / Explanations</t>
  </si>
  <si>
    <t>B) Consumption-based approach (ESD Table 3-6, p.27)</t>
  </si>
  <si>
    <r>
      <t xml:space="preserve">   - select the body part treated; the corresponding surface area (AREA</t>
    </r>
    <r>
      <rPr>
        <vertAlign val="subscript"/>
        <sz val="10"/>
        <rFont val="Verdana"/>
        <family val="2"/>
      </rPr>
      <t>skin</t>
    </r>
    <r>
      <rPr>
        <sz val="10"/>
        <rFont val="Verdana"/>
        <family val="2"/>
      </rPr>
      <t>) will be automatically filled in;</t>
    </r>
  </si>
  <si>
    <r>
      <t>3. Insert the value for the first order rate constant for biodegradation in water (kdeg</t>
    </r>
    <r>
      <rPr>
        <vertAlign val="subscript"/>
        <sz val="10"/>
        <rFont val="Verdana"/>
        <family val="2"/>
      </rPr>
      <t>water</t>
    </r>
    <r>
      <rPr>
        <sz val="10"/>
        <rFont val="Verdana"/>
        <family val="2"/>
      </rPr>
      <t>) in the "Input" table.</t>
    </r>
  </si>
  <si>
    <r>
      <t>4. The local concentration of active ingredient in water after one day (Clocal</t>
    </r>
    <r>
      <rPr>
        <vertAlign val="subscript"/>
        <sz val="10"/>
        <rFont val="Verdana"/>
        <family val="2"/>
      </rPr>
      <t>water,1d</t>
    </r>
    <r>
      <rPr>
        <sz val="10"/>
        <rFont val="Verdana"/>
        <family val="2"/>
      </rPr>
      <t>), the local concentration in water over 91 days (Clocal</t>
    </r>
    <r>
      <rPr>
        <vertAlign val="subscript"/>
        <sz val="10"/>
        <rFont val="Verdana"/>
        <family val="2"/>
      </rPr>
      <t>water,91d</t>
    </r>
    <r>
      <rPr>
        <sz val="10"/>
        <rFont val="Verdana"/>
        <family val="2"/>
      </rPr>
      <t>) and the refined local concentration in water over 91 days (including degradation) (Clocal</t>
    </r>
    <r>
      <rPr>
        <vertAlign val="subscript"/>
        <sz val="10"/>
        <rFont val="Verdana"/>
        <family val="2"/>
      </rPr>
      <t>water,91d-ref</t>
    </r>
    <r>
      <rPr>
        <sz val="10"/>
        <rFont val="Verdana"/>
        <family val="2"/>
      </rPr>
      <t>) will be automatically calculated in the "Output" table.</t>
    </r>
  </si>
  <si>
    <t>Release to surface water bodies through swimming (ESD § 3.1.4.2, p.28; Table 3-7, p.30 &amp; Table 3-8, p.32)</t>
  </si>
  <si>
    <t>Exposure scenario for insect repellents applied on animal skin (ESD § 3.2, p.33)</t>
  </si>
  <si>
    <t>Emissions during application (ESD § 3.2.4.1, p.34)</t>
  </si>
  <si>
    <t>B) Emissions to paved ground and discharge to STPs or surface water bodies (ESD Table 3-12, p.39 &amp; Table 3-13, p.40)</t>
  </si>
  <si>
    <t>C) Indoor applications on cats and dogs: emissions to STPs (ESD p.40 &amp; Table 3-16, p.48 &amp; Table 3-18, p.50)</t>
  </si>
  <si>
    <r>
      <t>1. Select the animal species in the "Input" table (Horses, Dogs or Cats). The values for treated area of skin (AREA</t>
    </r>
    <r>
      <rPr>
        <vertAlign val="subscript"/>
        <sz val="10"/>
        <rFont val="Verdana"/>
        <family val="2"/>
      </rPr>
      <t>skin</t>
    </r>
    <r>
      <rPr>
        <sz val="10"/>
        <rFont val="Verdana"/>
        <family val="2"/>
      </rPr>
      <t>) and the soil volume (V</t>
    </r>
    <r>
      <rPr>
        <vertAlign val="subscript"/>
        <sz val="10"/>
        <rFont val="Verdana"/>
        <family val="2"/>
      </rPr>
      <t>soil</t>
    </r>
    <r>
      <rPr>
        <sz val="10"/>
        <rFont val="Verdana"/>
        <family val="2"/>
      </rPr>
      <t>) will be automatically filled in.</t>
    </r>
  </si>
  <si>
    <r>
      <t>2. Insert the value for the fraction of active substance in product (Cform</t>
    </r>
    <r>
      <rPr>
        <vertAlign val="subscript"/>
        <sz val="10"/>
        <rFont val="Verdana"/>
        <family val="2"/>
      </rPr>
      <t>weight</t>
    </r>
    <r>
      <rPr>
        <sz val="10"/>
        <rFont val="Verdana"/>
        <family val="2"/>
      </rPr>
      <t>).</t>
    </r>
  </si>
  <si>
    <r>
      <t>3. The local emission of the active substance during application during spray (Elocal</t>
    </r>
    <r>
      <rPr>
        <vertAlign val="subscript"/>
        <sz val="10"/>
        <rFont val="Verdana"/>
        <family val="2"/>
      </rPr>
      <t>soil</t>
    </r>
    <r>
      <rPr>
        <sz val="10"/>
        <rFont val="Verdana"/>
        <family val="2"/>
      </rPr>
      <t>) will be automatically calculated in the "Output" table.</t>
    </r>
  </si>
  <si>
    <r>
      <t>4. Insert the value for the first order rate constant for biodegradation in soil (kdeg</t>
    </r>
    <r>
      <rPr>
        <vertAlign val="subscript"/>
        <sz val="10"/>
        <rFont val="Verdana"/>
        <family val="2"/>
      </rPr>
      <t>soil</t>
    </r>
    <r>
      <rPr>
        <sz val="10"/>
        <rFont val="Verdana"/>
        <family val="2"/>
      </rPr>
      <t>) in the "Input" table.</t>
    </r>
  </si>
  <si>
    <r>
      <t>5. In case the exposure scenario covers dogs and cats, the local concentration of active ingredient in soil resulting from one day (Clocal</t>
    </r>
    <r>
      <rPr>
        <vertAlign val="subscript"/>
        <sz val="10"/>
        <rFont val="Verdana"/>
        <family val="2"/>
      </rPr>
      <t>soil,1d</t>
    </r>
    <r>
      <rPr>
        <sz val="10"/>
        <rFont val="Verdana"/>
        <family val="2"/>
      </rPr>
      <t>) will be automatically calculated; in case the exposure scenario covers horses, also the local concentration in soil over 91 days (Clocal</t>
    </r>
    <r>
      <rPr>
        <vertAlign val="subscript"/>
        <sz val="10"/>
        <rFont val="Verdana"/>
        <family val="2"/>
      </rPr>
      <t>soil,91d</t>
    </r>
    <r>
      <rPr>
        <sz val="10"/>
        <rFont val="Verdana"/>
        <family val="2"/>
      </rPr>
      <t>) and the refined local concentration in soil over 91 days (including degradation) (Clocal</t>
    </r>
    <r>
      <rPr>
        <vertAlign val="subscript"/>
        <sz val="10"/>
        <rFont val="Verdana"/>
        <family val="2"/>
      </rPr>
      <t>soil,91d-ref</t>
    </r>
    <r>
      <rPr>
        <sz val="10"/>
        <rFont val="Verdana"/>
        <family val="2"/>
      </rPr>
      <t>) will be automatically calculated.</t>
    </r>
  </si>
  <si>
    <t>A) Direct emissions to soil (ESD Table 3-10, p.36 &amp; Table 3-11, p.37)</t>
  </si>
  <si>
    <r>
      <t>1. Enter the value for the active substance in product (Cform</t>
    </r>
    <r>
      <rPr>
        <vertAlign val="subscript"/>
        <sz val="10"/>
        <color theme="1"/>
        <rFont val="Verdana"/>
        <family val="2"/>
      </rPr>
      <t>weight</t>
    </r>
    <r>
      <rPr>
        <sz val="10"/>
        <color theme="1"/>
        <rFont val="Verdana"/>
        <family val="2"/>
      </rPr>
      <t>, g.kg</t>
    </r>
    <r>
      <rPr>
        <vertAlign val="superscript"/>
        <sz val="10"/>
        <color theme="1"/>
        <rFont val="Verdana"/>
        <family val="2"/>
      </rPr>
      <t>-1</t>
    </r>
    <r>
      <rPr>
        <sz val="10"/>
        <color theme="1"/>
        <rFont val="Verdana"/>
        <family val="2"/>
      </rPr>
      <t>) in the "Input" table.</t>
    </r>
  </si>
  <si>
    <r>
      <t>2. The local emission rate to wastewater (Elocal</t>
    </r>
    <r>
      <rPr>
        <vertAlign val="subscript"/>
        <sz val="10"/>
        <color theme="1"/>
        <rFont val="Verdana"/>
        <family val="2"/>
      </rPr>
      <t>water</t>
    </r>
    <r>
      <rPr>
        <sz val="10"/>
        <color theme="1"/>
        <rFont val="Verdana"/>
        <family val="2"/>
      </rPr>
      <t>) and the local concentration in surface water (Clocal</t>
    </r>
    <r>
      <rPr>
        <vertAlign val="subscript"/>
        <sz val="10"/>
        <color theme="1"/>
        <rFont val="Verdana"/>
        <family val="2"/>
      </rPr>
      <t>water</t>
    </r>
    <r>
      <rPr>
        <sz val="10"/>
        <color theme="1"/>
        <rFont val="Verdana"/>
        <family val="2"/>
      </rPr>
      <t>) will be automatically calculated in the "Output" table.</t>
    </r>
  </si>
  <si>
    <r>
      <t>1. Insert the quantity of product applied (Q</t>
    </r>
    <r>
      <rPr>
        <vertAlign val="subscript"/>
        <sz val="10"/>
        <rFont val="Verdana"/>
        <family val="2"/>
      </rPr>
      <t>prod</t>
    </r>
    <r>
      <rPr>
        <sz val="10"/>
        <rFont val="Verdana"/>
        <family val="2"/>
      </rPr>
      <t>) in the "Input" table.</t>
    </r>
  </si>
  <si>
    <r>
      <t>2. Insert the fraction of active substance in the commercial product (F</t>
    </r>
    <r>
      <rPr>
        <vertAlign val="subscript"/>
        <sz val="10"/>
        <rFont val="Verdana"/>
        <family val="2"/>
      </rPr>
      <t>AI</t>
    </r>
    <r>
      <rPr>
        <sz val="10"/>
        <rFont val="Verdana"/>
        <family val="2"/>
      </rPr>
      <t>).</t>
    </r>
  </si>
  <si>
    <r>
      <t>3. Select the animal species in the "Input" table (Dogs or Cats). The value for the corresponding treated area of skin (AREA</t>
    </r>
    <r>
      <rPr>
        <vertAlign val="subscript"/>
        <sz val="10"/>
        <rFont val="Verdana"/>
        <family val="2"/>
      </rPr>
      <t>treated</t>
    </r>
    <r>
      <rPr>
        <sz val="10"/>
        <rFont val="Verdana"/>
        <family val="2"/>
      </rPr>
      <t>) will be automatically filled in.</t>
    </r>
  </si>
  <si>
    <r>
      <t>4. The local emissions of the active substance during application, to applicator (E</t>
    </r>
    <r>
      <rPr>
        <vertAlign val="subscript"/>
        <sz val="10"/>
        <rFont val="Verdana"/>
        <family val="2"/>
      </rPr>
      <t>application,applicator</t>
    </r>
    <r>
      <rPr>
        <sz val="10"/>
        <rFont val="Verdana"/>
        <family val="2"/>
      </rPr>
      <t>), to floor (E</t>
    </r>
    <r>
      <rPr>
        <vertAlign val="subscript"/>
        <sz val="10"/>
        <rFont val="Verdana"/>
        <family val="2"/>
      </rPr>
      <t>application,floor</t>
    </r>
    <r>
      <rPr>
        <sz val="10"/>
        <rFont val="Verdana"/>
        <family val="2"/>
      </rPr>
      <t>) and to treated surfaces (E</t>
    </r>
    <r>
      <rPr>
        <vertAlign val="subscript"/>
        <sz val="10"/>
        <rFont val="Verdana"/>
        <family val="2"/>
      </rPr>
      <t>application,treated</t>
    </r>
    <r>
      <rPr>
        <sz val="10"/>
        <rFont val="Verdana"/>
        <family val="2"/>
      </rPr>
      <t>), will be automatically calculated in the "Output" table.</t>
    </r>
  </si>
  <si>
    <r>
      <t>1. This is the subsequent step to the application step (above). Calculate above: E</t>
    </r>
    <r>
      <rPr>
        <vertAlign val="subscript"/>
        <sz val="10"/>
        <rFont val="Verdana"/>
        <family val="2"/>
      </rPr>
      <t>application,applicator</t>
    </r>
    <r>
      <rPr>
        <sz val="10"/>
        <rFont val="Verdana"/>
        <family val="2"/>
      </rPr>
      <t>, E</t>
    </r>
    <r>
      <rPr>
        <vertAlign val="subscript"/>
        <sz val="10"/>
        <rFont val="Verdana"/>
        <family val="2"/>
      </rPr>
      <t>application,floor</t>
    </r>
    <r>
      <rPr>
        <sz val="10"/>
        <rFont val="Verdana"/>
        <family val="2"/>
      </rPr>
      <t>, E</t>
    </r>
    <r>
      <rPr>
        <vertAlign val="subscript"/>
        <sz val="10"/>
        <rFont val="Verdana"/>
        <family val="2"/>
      </rPr>
      <t>application,treated</t>
    </r>
    <r>
      <rPr>
        <sz val="10"/>
        <rFont val="Verdana"/>
        <family val="2"/>
      </rPr>
      <t>; the corresponding fields below will be automatically filled in.</t>
    </r>
  </si>
  <si>
    <r>
      <t>2. The emissions will be automatically calculated in the "Output" table (E</t>
    </r>
    <r>
      <rPr>
        <vertAlign val="subscript"/>
        <sz val="10"/>
        <rFont val="Verdana"/>
        <family val="2"/>
      </rPr>
      <t>applicator,ww</t>
    </r>
    <r>
      <rPr>
        <sz val="10"/>
        <rFont val="Verdana"/>
        <family val="2"/>
      </rPr>
      <t>, E</t>
    </r>
    <r>
      <rPr>
        <vertAlign val="subscript"/>
        <sz val="10"/>
        <rFont val="Verdana"/>
        <family val="2"/>
      </rPr>
      <t>treated,ww</t>
    </r>
    <r>
      <rPr>
        <sz val="10"/>
        <rFont val="Verdana"/>
        <family val="2"/>
      </rPr>
      <t>, E</t>
    </r>
    <r>
      <rPr>
        <vertAlign val="subscript"/>
        <sz val="10"/>
        <rFont val="Verdana"/>
        <family val="2"/>
      </rPr>
      <t>ww</t>
    </r>
    <r>
      <rPr>
        <sz val="10"/>
        <rFont val="Verdana"/>
        <family val="2"/>
      </rPr>
      <t>, Elocal</t>
    </r>
    <r>
      <rPr>
        <vertAlign val="subscript"/>
        <sz val="10"/>
        <rFont val="Verdana"/>
        <family val="2"/>
      </rPr>
      <t>water</t>
    </r>
    <r>
      <rPr>
        <sz val="10"/>
        <rFont val="Verdana"/>
        <family val="2"/>
      </rPr>
      <t>).</t>
    </r>
  </si>
  <si>
    <t>Emission from floor to wastewater during the cleaning step</t>
  </si>
  <si>
    <r>
      <rPr>
        <b/>
        <sz val="10"/>
        <color theme="1"/>
        <rFont val="Verdana"/>
        <family val="2"/>
      </rPr>
      <t>E</t>
    </r>
    <r>
      <rPr>
        <b/>
        <vertAlign val="subscript"/>
        <sz val="10"/>
        <color theme="1"/>
        <rFont val="Verdana"/>
        <family val="2"/>
      </rPr>
      <t>treated,ww</t>
    </r>
    <r>
      <rPr>
        <vertAlign val="subscript"/>
        <sz val="10"/>
        <color theme="1"/>
        <rFont val="Verdana"/>
        <family val="2"/>
      </rPr>
      <t xml:space="preserve"> </t>
    </r>
    <r>
      <rPr>
        <sz val="10"/>
        <color theme="1"/>
        <rFont val="Verdana"/>
        <family val="2"/>
      </rPr>
      <t>= E</t>
    </r>
    <r>
      <rPr>
        <vertAlign val="subscript"/>
        <sz val="10"/>
        <color theme="1"/>
        <rFont val="Verdana"/>
        <family val="2"/>
      </rPr>
      <t>application,floor</t>
    </r>
    <r>
      <rPr>
        <sz val="10"/>
        <color theme="1"/>
        <rFont val="Verdana"/>
        <family val="2"/>
      </rPr>
      <t xml:space="preserve"> * F</t>
    </r>
    <r>
      <rPr>
        <vertAlign val="subscript"/>
        <sz val="10"/>
        <color theme="1"/>
        <rFont val="Verdana"/>
        <family val="2"/>
      </rPr>
      <t>ww</t>
    </r>
    <r>
      <rPr>
        <sz val="10"/>
        <color theme="1"/>
        <rFont val="Verdana"/>
        <family val="2"/>
      </rPr>
      <t xml:space="preserve"> * F</t>
    </r>
    <r>
      <rPr>
        <vertAlign val="subscript"/>
        <sz val="10"/>
        <color theme="1"/>
        <rFont val="Verdana"/>
        <family val="2"/>
      </rPr>
      <t xml:space="preserve">CE </t>
    </r>
  </si>
  <si>
    <r>
      <t>E</t>
    </r>
    <r>
      <rPr>
        <vertAlign val="subscript"/>
        <sz val="10"/>
        <color theme="1"/>
        <rFont val="Verdana"/>
        <family val="2"/>
      </rPr>
      <t>floor,ww</t>
    </r>
  </si>
  <si>
    <r>
      <rPr>
        <b/>
        <sz val="10"/>
        <color theme="1"/>
        <rFont val="Verdana"/>
        <family val="2"/>
      </rPr>
      <t>E</t>
    </r>
    <r>
      <rPr>
        <b/>
        <vertAlign val="subscript"/>
        <sz val="10"/>
        <color theme="1"/>
        <rFont val="Verdana"/>
        <family val="2"/>
      </rPr>
      <t>ww</t>
    </r>
    <r>
      <rPr>
        <b/>
        <sz val="10"/>
        <color theme="1"/>
        <rFont val="Verdana"/>
        <family val="2"/>
      </rPr>
      <t xml:space="preserve"> </t>
    </r>
    <r>
      <rPr>
        <sz val="10"/>
        <color theme="1"/>
        <rFont val="Verdana"/>
        <family val="2"/>
      </rPr>
      <t>= E</t>
    </r>
    <r>
      <rPr>
        <vertAlign val="subscript"/>
        <sz val="10"/>
        <color theme="1"/>
        <rFont val="Verdana"/>
        <family val="2"/>
      </rPr>
      <t>applicator,ww</t>
    </r>
    <r>
      <rPr>
        <sz val="10"/>
        <color theme="1"/>
        <rFont val="Verdana"/>
        <family val="2"/>
      </rPr>
      <t xml:space="preserve"> + E</t>
    </r>
    <r>
      <rPr>
        <vertAlign val="subscript"/>
        <sz val="10"/>
        <color theme="1"/>
        <rFont val="Verdana"/>
        <family val="2"/>
      </rPr>
      <t>floor,ww</t>
    </r>
  </si>
  <si>
    <t>Combined emission from floor and applicator to wastewater during the cleaning step for one house</t>
  </si>
  <si>
    <r>
      <t>1. Enter the value for the active substance in the product (Cform</t>
    </r>
    <r>
      <rPr>
        <vertAlign val="subscript"/>
        <sz val="10"/>
        <rFont val="Verdana"/>
        <family val="2"/>
      </rPr>
      <t>weight</t>
    </r>
    <r>
      <rPr>
        <sz val="10"/>
        <rFont val="Verdana"/>
        <family val="2"/>
      </rPr>
      <t>, g.kg</t>
    </r>
    <r>
      <rPr>
        <vertAlign val="superscript"/>
        <sz val="10"/>
        <rFont val="Verdana"/>
        <family val="2"/>
      </rPr>
      <t>-1</t>
    </r>
    <r>
      <rPr>
        <sz val="10"/>
        <rFont val="Verdana"/>
        <family val="2"/>
      </rPr>
      <t>) in the "Input" table.</t>
    </r>
  </si>
  <si>
    <r>
      <t>2. The local emission to soil due to rolling will be automatically calculated (Elocal</t>
    </r>
    <r>
      <rPr>
        <vertAlign val="subscript"/>
        <sz val="10"/>
        <rFont val="Verdana"/>
        <family val="2"/>
      </rPr>
      <t>soil</t>
    </r>
    <r>
      <rPr>
        <sz val="10"/>
        <rFont val="Verdana"/>
        <family val="2"/>
      </rPr>
      <t>) in the "Output" table.</t>
    </r>
  </si>
  <si>
    <t>Emissions through rolling of horses (ESD § 3.2.4.2, p.40; Table 3-14, p.42)</t>
  </si>
  <si>
    <r>
      <t>2. The local emission rate to soil due to hosing will be automatically calculated (Elocal</t>
    </r>
    <r>
      <rPr>
        <vertAlign val="subscript"/>
        <sz val="10"/>
        <rFont val="Verdana"/>
        <family val="2"/>
      </rPr>
      <t>soil</t>
    </r>
    <r>
      <rPr>
        <sz val="10"/>
        <rFont val="Verdana"/>
        <family val="2"/>
      </rPr>
      <t>) in the "Output" table.</t>
    </r>
  </si>
  <si>
    <t>Emissions due to hosing of horses (ESD § 3.2.4.3, p.42; Table 3-15, p.43)</t>
  </si>
  <si>
    <t>Exposure scenario for insect repellents in the environment of humans and animals (ESD § 3.3, p.44)</t>
  </si>
  <si>
    <t>Indoor use  (ESD § 3.3.4.1, p.46)</t>
  </si>
  <si>
    <t>A) Tonnage-based approach (ESD p.46 &amp; Table 3-1, p.24)</t>
  </si>
  <si>
    <r>
      <t xml:space="preserve">1. Emission scenario for calculating the release to wastewater from </t>
    </r>
    <r>
      <rPr>
        <b/>
        <i/>
        <u/>
        <sz val="10"/>
        <rFont val="Verdana"/>
        <family val="2"/>
      </rPr>
      <t>surface spray repellents</t>
    </r>
    <r>
      <rPr>
        <i/>
        <u/>
        <sz val="10"/>
        <rFont val="Verdana"/>
        <family val="2"/>
      </rPr>
      <t xml:space="preserve"> used indoors - </t>
    </r>
    <r>
      <rPr>
        <b/>
        <i/>
        <u/>
        <sz val="10"/>
        <rFont val="Verdana"/>
        <family val="2"/>
      </rPr>
      <t>application step</t>
    </r>
    <r>
      <rPr>
        <i/>
        <u/>
        <sz val="10"/>
        <rFont val="Verdana"/>
        <family val="2"/>
      </rPr>
      <t xml:space="preserve"> (ESD Table 3-16, p.48)</t>
    </r>
  </si>
  <si>
    <r>
      <t>1. In the "Input" table Insert the values for the quantity of product applied (Q</t>
    </r>
    <r>
      <rPr>
        <vertAlign val="subscript"/>
        <sz val="10"/>
        <rFont val="Verdana"/>
        <family val="2"/>
      </rPr>
      <t>prod</t>
    </r>
    <r>
      <rPr>
        <sz val="10"/>
        <rFont val="Verdana"/>
        <family val="2"/>
      </rPr>
      <t>) and for the fraction of active substance in the commercial product (F</t>
    </r>
    <r>
      <rPr>
        <vertAlign val="subscript"/>
        <sz val="10"/>
        <rFont val="Verdana"/>
        <family val="2"/>
      </rPr>
      <t>AI</t>
    </r>
    <r>
      <rPr>
        <sz val="10"/>
        <rFont val="Verdana"/>
        <family val="2"/>
      </rPr>
      <t>).</t>
    </r>
  </si>
  <si>
    <r>
      <t>2. Select the type of treatment (spot treatment or barrier treatment) next to "Area treated with the product". AREA</t>
    </r>
    <r>
      <rPr>
        <vertAlign val="subscript"/>
        <sz val="10"/>
        <rFont val="Verdana"/>
        <family val="2"/>
      </rPr>
      <t>treated</t>
    </r>
    <r>
      <rPr>
        <sz val="10"/>
        <rFont val="Verdana"/>
        <family val="2"/>
      </rPr>
      <t xml:space="preserve"> will be automatically filled in.</t>
    </r>
  </si>
  <si>
    <r>
      <t>3. The emissions will be automatically calculated in the "Output" table (E</t>
    </r>
    <r>
      <rPr>
        <vertAlign val="subscript"/>
        <sz val="10"/>
        <rFont val="Verdana"/>
        <family val="2"/>
      </rPr>
      <t>application,air</t>
    </r>
    <r>
      <rPr>
        <sz val="10"/>
        <rFont val="Verdana"/>
        <family val="2"/>
      </rPr>
      <t>, E</t>
    </r>
    <r>
      <rPr>
        <vertAlign val="subscript"/>
        <sz val="10"/>
        <rFont val="Verdana"/>
        <family val="2"/>
      </rPr>
      <t>application,applicator</t>
    </r>
    <r>
      <rPr>
        <sz val="10"/>
        <rFont val="Verdana"/>
        <family val="2"/>
      </rPr>
      <t>, E</t>
    </r>
    <r>
      <rPr>
        <vertAlign val="subscript"/>
        <sz val="10"/>
        <rFont val="Verdana"/>
        <family val="2"/>
      </rPr>
      <t>application,floor</t>
    </r>
    <r>
      <rPr>
        <sz val="10"/>
        <rFont val="Verdana"/>
        <family val="2"/>
      </rPr>
      <t>, E</t>
    </r>
    <r>
      <rPr>
        <vertAlign val="subscript"/>
        <sz val="10"/>
        <rFont val="Verdana"/>
        <family val="2"/>
      </rPr>
      <t>application,treated</t>
    </r>
    <r>
      <rPr>
        <sz val="10"/>
        <rFont val="Verdana"/>
        <family val="2"/>
      </rPr>
      <t>).</t>
    </r>
  </si>
  <si>
    <r>
      <t>1. In the "Input" table Insert the values for the quantity of product (Q</t>
    </r>
    <r>
      <rPr>
        <vertAlign val="subscript"/>
        <sz val="10"/>
        <rFont val="Verdana"/>
        <family val="2"/>
      </rPr>
      <t>prod</t>
    </r>
    <r>
      <rPr>
        <sz val="10"/>
        <rFont val="Verdana"/>
        <family val="2"/>
      </rPr>
      <t>), the fraction of active substance in the commercial product (F</t>
    </r>
    <r>
      <rPr>
        <vertAlign val="subscript"/>
        <sz val="10"/>
        <rFont val="Verdana"/>
        <family val="2"/>
      </rPr>
      <t>AI</t>
    </r>
    <r>
      <rPr>
        <sz val="10"/>
        <rFont val="Verdana"/>
        <family val="2"/>
      </rPr>
      <t>), the number of diffusers (N</t>
    </r>
    <r>
      <rPr>
        <vertAlign val="subscript"/>
        <sz val="10"/>
        <rFont val="Verdana"/>
        <family val="2"/>
      </rPr>
      <t>diffuser</t>
    </r>
    <r>
      <rPr>
        <sz val="10"/>
        <rFont val="Verdana"/>
        <family val="2"/>
      </rPr>
      <t>) and the maximum duration of use of the diffuser (T</t>
    </r>
    <r>
      <rPr>
        <vertAlign val="subscript"/>
        <sz val="10"/>
        <rFont val="Verdana"/>
        <family val="2"/>
      </rPr>
      <t>MAX</t>
    </r>
    <r>
      <rPr>
        <sz val="10"/>
        <rFont val="Verdana"/>
        <family val="2"/>
      </rPr>
      <t>).</t>
    </r>
  </si>
  <si>
    <r>
      <t>2. Select the type of diffuser (electrical or passive) next to "Duration of use per day". T</t>
    </r>
    <r>
      <rPr>
        <vertAlign val="subscript"/>
        <sz val="10"/>
        <rFont val="Verdana"/>
        <family val="2"/>
      </rPr>
      <t>Day</t>
    </r>
    <r>
      <rPr>
        <sz val="10"/>
        <rFont val="Verdana"/>
        <family val="2"/>
      </rPr>
      <t xml:space="preserve"> will be automatically filled in.</t>
    </r>
  </si>
  <si>
    <r>
      <t>3. The emissions will be automatically calculated in the "Output" table (E</t>
    </r>
    <r>
      <rPr>
        <vertAlign val="subscript"/>
        <sz val="10"/>
        <rFont val="Verdana"/>
        <family val="2"/>
      </rPr>
      <t>application,air</t>
    </r>
    <r>
      <rPr>
        <sz val="10"/>
        <rFont val="Verdana"/>
        <family val="2"/>
      </rPr>
      <t>, E</t>
    </r>
    <r>
      <rPr>
        <vertAlign val="subscript"/>
        <sz val="10"/>
        <rFont val="Verdana"/>
        <family val="2"/>
      </rPr>
      <t>application,floor</t>
    </r>
    <r>
      <rPr>
        <sz val="10"/>
        <rFont val="Verdana"/>
        <family val="2"/>
      </rPr>
      <t>).</t>
    </r>
  </si>
  <si>
    <r>
      <t>2. Select the type of application of the product (product directly applied to surfaces or applied in reservoirs/diffusers); the value for F</t>
    </r>
    <r>
      <rPr>
        <vertAlign val="subscript"/>
        <sz val="10"/>
        <rFont val="Verdana"/>
        <family val="2"/>
      </rPr>
      <t>water</t>
    </r>
    <r>
      <rPr>
        <sz val="10"/>
        <rFont val="Verdana"/>
        <family val="2"/>
      </rPr>
      <t xml:space="preserve"> will be automatically filled in.</t>
    </r>
  </si>
  <si>
    <r>
      <t>3. The local emission rate to watewater, from one house (E</t>
    </r>
    <r>
      <rPr>
        <vertAlign val="subscript"/>
        <sz val="10"/>
        <rFont val="Verdana"/>
        <family val="2"/>
      </rPr>
      <t>ww</t>
    </r>
    <r>
      <rPr>
        <sz val="10"/>
        <rFont val="Verdana"/>
        <family val="2"/>
      </rPr>
      <t>) and from a number of houses (Elocal</t>
    </r>
    <r>
      <rPr>
        <vertAlign val="subscript"/>
        <sz val="10"/>
        <rFont val="Verdana"/>
        <family val="2"/>
      </rPr>
      <t>water</t>
    </r>
    <r>
      <rPr>
        <sz val="10"/>
        <rFont val="Verdana"/>
        <family val="2"/>
      </rPr>
      <t>) will be automatically calculated in the "Output" table.</t>
    </r>
  </si>
  <si>
    <r>
      <t>1. Insert the value for quantity of product applied for surface treatments (Q</t>
    </r>
    <r>
      <rPr>
        <vertAlign val="subscript"/>
        <sz val="10"/>
        <rFont val="Verdana"/>
        <family val="2"/>
      </rPr>
      <t>prod,surface</t>
    </r>
    <r>
      <rPr>
        <sz val="10"/>
        <rFont val="Verdana"/>
        <family val="2"/>
      </rPr>
      <t>) and to holes (Q</t>
    </r>
    <r>
      <rPr>
        <vertAlign val="subscript"/>
        <sz val="10"/>
        <rFont val="Verdana"/>
        <family val="2"/>
      </rPr>
      <t>prod,holes</t>
    </r>
    <r>
      <rPr>
        <sz val="10"/>
        <rFont val="Verdana"/>
        <family val="2"/>
      </rPr>
      <t>), and the fraction of active substance in product (F</t>
    </r>
    <r>
      <rPr>
        <vertAlign val="subscript"/>
        <sz val="10"/>
        <rFont val="Verdana"/>
        <family val="2"/>
      </rPr>
      <t>AI</t>
    </r>
    <r>
      <rPr>
        <sz val="10"/>
        <rFont val="Verdana"/>
        <family val="2"/>
      </rPr>
      <t>) in the "Input" table.</t>
    </r>
  </si>
  <si>
    <r>
      <t>2. Insert the first order rate constant for biodegradation in soil (kdeg</t>
    </r>
    <r>
      <rPr>
        <vertAlign val="subscript"/>
        <sz val="10"/>
        <rFont val="Verdana"/>
        <family val="2"/>
      </rPr>
      <t>soil</t>
    </r>
    <r>
      <rPr>
        <sz val="10"/>
        <rFont val="Verdana"/>
        <family val="2"/>
      </rPr>
      <t>).</t>
    </r>
  </si>
  <si>
    <r>
      <t>3. The emission rates to soil after one application (Elocal</t>
    </r>
    <r>
      <rPr>
        <vertAlign val="subscript"/>
        <sz val="10"/>
        <rFont val="Verdana"/>
        <family val="2"/>
      </rPr>
      <t>soil</t>
    </r>
    <r>
      <rPr>
        <sz val="10"/>
        <rFont val="Verdana"/>
        <family val="2"/>
      </rPr>
      <t>) and the soil concentrations for one day (Clocal</t>
    </r>
    <r>
      <rPr>
        <vertAlign val="subscript"/>
        <sz val="10"/>
        <rFont val="Verdana"/>
        <family val="2"/>
      </rPr>
      <t>soil,1d</t>
    </r>
    <r>
      <rPr>
        <sz val="10"/>
        <rFont val="Verdana"/>
        <family val="2"/>
      </rPr>
      <t>) (for preventive, curative and holes scenarios) are automatically calculated in the "Output" table, as well as the local concentration in soil after 5 days (Clocal</t>
    </r>
    <r>
      <rPr>
        <vertAlign val="subscript"/>
        <sz val="10"/>
        <rFont val="Verdana"/>
        <family val="2"/>
      </rPr>
      <t>soil,5d</t>
    </r>
    <r>
      <rPr>
        <sz val="10"/>
        <rFont val="Verdana"/>
        <family val="2"/>
      </rPr>
      <t>) and the refined local concentration in soil over 5 days (including degradation) (Clocal</t>
    </r>
    <r>
      <rPr>
        <vertAlign val="subscript"/>
        <sz val="10"/>
        <rFont val="Verdana"/>
        <family val="2"/>
      </rPr>
      <t>soil,5d-ref</t>
    </r>
    <r>
      <rPr>
        <sz val="10"/>
        <rFont val="Verdana"/>
        <family val="2"/>
      </rPr>
      <t>) for curative surface treatment scenario.</t>
    </r>
  </si>
  <si>
    <r>
      <t xml:space="preserve">2. Emission scenario for calculating the release to wastewater from </t>
    </r>
    <r>
      <rPr>
        <b/>
        <i/>
        <u/>
        <sz val="10"/>
        <rFont val="Verdana"/>
        <family val="2"/>
      </rPr>
      <t>surface spray repellents</t>
    </r>
    <r>
      <rPr>
        <i/>
        <u/>
        <sz val="10"/>
        <rFont val="Verdana"/>
        <family val="2"/>
      </rPr>
      <t xml:space="preserve"> used indoors - </t>
    </r>
    <r>
      <rPr>
        <b/>
        <i/>
        <u/>
        <sz val="10"/>
        <rFont val="Verdana"/>
        <family val="2"/>
      </rPr>
      <t>cleaning step</t>
    </r>
    <r>
      <rPr>
        <i/>
        <u/>
        <sz val="10"/>
        <rFont val="Verdana"/>
        <family val="2"/>
      </rPr>
      <t xml:space="preserve"> (ESD Table 3-18, p.50)</t>
    </r>
  </si>
  <si>
    <r>
      <t xml:space="preserve">3. Emission scenario for calculating the release to wastewater from </t>
    </r>
    <r>
      <rPr>
        <b/>
        <i/>
        <u/>
        <sz val="10"/>
        <rFont val="Verdana"/>
        <family val="2"/>
      </rPr>
      <t>diffuser repellents</t>
    </r>
    <r>
      <rPr>
        <i/>
        <u/>
        <sz val="10"/>
        <rFont val="Verdana"/>
        <family val="2"/>
      </rPr>
      <t xml:space="preserve"> used indoors - </t>
    </r>
    <r>
      <rPr>
        <b/>
        <i/>
        <u/>
        <sz val="10"/>
        <rFont val="Verdana"/>
        <family val="2"/>
      </rPr>
      <t xml:space="preserve">application step </t>
    </r>
    <r>
      <rPr>
        <i/>
        <u/>
        <sz val="10"/>
        <rFont val="Verdana"/>
        <family val="2"/>
      </rPr>
      <t>(ESD Table 3-19, p.51)</t>
    </r>
  </si>
  <si>
    <r>
      <t>h.d</t>
    </r>
    <r>
      <rPr>
        <vertAlign val="superscript"/>
        <sz val="10"/>
        <rFont val="Verdana"/>
        <family val="2"/>
      </rPr>
      <t>-1</t>
    </r>
  </si>
  <si>
    <r>
      <t xml:space="preserve">4. Emission scenario for calculating the release to wastewater from </t>
    </r>
    <r>
      <rPr>
        <b/>
        <i/>
        <u/>
        <sz val="10"/>
        <rFont val="Verdana"/>
        <family val="2"/>
      </rPr>
      <t>diffuser repellents</t>
    </r>
    <r>
      <rPr>
        <i/>
        <u/>
        <sz val="10"/>
        <rFont val="Verdana"/>
        <family val="2"/>
      </rPr>
      <t xml:space="preserve"> used indoors - </t>
    </r>
    <r>
      <rPr>
        <b/>
        <i/>
        <u/>
        <sz val="10"/>
        <rFont val="Verdana"/>
        <family val="2"/>
      </rPr>
      <t xml:space="preserve">cleaning step </t>
    </r>
    <r>
      <rPr>
        <i/>
        <u/>
        <sz val="10"/>
        <rFont val="Verdana"/>
        <family val="2"/>
      </rPr>
      <t>(ESD Table 3-19, p.51)</t>
    </r>
  </si>
  <si>
    <t>Outdoor applications  (ESD § 3.3.4.2, p.52)</t>
  </si>
  <si>
    <t>A) Application on paved ground (ESD Table 3-21, p.54)</t>
  </si>
  <si>
    <t>B) Application on unpaved ground (ESD Table 3-22, p.55 &amp; Table 3-11, p.37)</t>
  </si>
  <si>
    <t>Exposure scenario for insect repellents used for factory-treated textiles (ESD § 3.4, p.56)</t>
  </si>
  <si>
    <t>Emissions during industrial application of the repellent to textiles/fibres (ESD § 3.4.4.1, p.58)</t>
  </si>
  <si>
    <r>
      <t>1. Insert in the "Input" table the value for quantity of active ingredient in the garment related to surface area (Q</t>
    </r>
    <r>
      <rPr>
        <vertAlign val="subscript"/>
        <sz val="10"/>
        <rFont val="Verdana"/>
        <family val="2"/>
      </rPr>
      <t>a.i.,garment</t>
    </r>
    <r>
      <rPr>
        <sz val="10"/>
        <rFont val="Verdana"/>
        <family val="2"/>
      </rPr>
      <t>).</t>
    </r>
  </si>
  <si>
    <r>
      <t>2. Select the type of garment; the value for the treated area of garments washed per day (AREA</t>
    </r>
    <r>
      <rPr>
        <vertAlign val="subscript"/>
        <sz val="10"/>
        <rFont val="Verdana"/>
        <family val="2"/>
      </rPr>
      <t>garment</t>
    </r>
    <r>
      <rPr>
        <sz val="10"/>
        <rFont val="Verdana"/>
        <family val="2"/>
      </rPr>
      <t>) will be automatically filled in.</t>
    </r>
  </si>
  <si>
    <r>
      <t>3. The local emission rate to watewater (Elocal</t>
    </r>
    <r>
      <rPr>
        <vertAlign val="subscript"/>
        <sz val="10"/>
        <rFont val="Verdana"/>
        <family val="2"/>
      </rPr>
      <t>water</t>
    </r>
    <r>
      <rPr>
        <sz val="10"/>
        <rFont val="Verdana"/>
        <family val="2"/>
      </rPr>
      <t>) will be automatically calculated in the "Output" table.</t>
    </r>
  </si>
  <si>
    <r>
      <t>1. Insert in the "Input" table the values for Q</t>
    </r>
    <r>
      <rPr>
        <vertAlign val="subscript"/>
        <sz val="10"/>
        <rFont val="Verdana"/>
        <family val="2"/>
      </rPr>
      <t>leach,camping</t>
    </r>
    <r>
      <rPr>
        <sz val="10"/>
        <rFont val="Verdana"/>
        <family val="2"/>
      </rPr>
      <t xml:space="preserve"> and kdeg</t>
    </r>
    <r>
      <rPr>
        <vertAlign val="subscript"/>
        <sz val="10"/>
        <rFont val="Verdana"/>
        <family val="2"/>
      </rPr>
      <t>soil</t>
    </r>
    <r>
      <rPr>
        <sz val="10"/>
        <rFont val="Verdana"/>
        <family val="2"/>
      </rPr>
      <t>.</t>
    </r>
  </si>
  <si>
    <r>
      <t>2. The daily emissions due to leaching (E</t>
    </r>
    <r>
      <rPr>
        <vertAlign val="subscript"/>
        <sz val="10"/>
        <rFont val="Verdana"/>
        <family val="2"/>
      </rPr>
      <t>soil,leach,camping</t>
    </r>
    <r>
      <rPr>
        <sz val="10"/>
        <rFont val="Verdana"/>
        <family val="2"/>
      </rPr>
      <t>) and the concentration in soil after the first camping season (without and with degradation in soil) (Clocal</t>
    </r>
    <r>
      <rPr>
        <vertAlign val="subscript"/>
        <sz val="10"/>
        <rFont val="Verdana"/>
        <family val="2"/>
      </rPr>
      <t>soil,camping</t>
    </r>
    <r>
      <rPr>
        <sz val="10"/>
        <rFont val="Verdana"/>
        <family val="2"/>
      </rPr>
      <t xml:space="preserve"> and Clocal</t>
    </r>
    <r>
      <rPr>
        <vertAlign val="subscript"/>
        <sz val="10"/>
        <rFont val="Verdana"/>
        <family val="2"/>
      </rPr>
      <t>soil,camping-ref</t>
    </r>
    <r>
      <rPr>
        <sz val="10"/>
        <rFont val="Verdana"/>
        <family val="2"/>
      </rPr>
      <t>) will be automatically calculated in the "Output" table.</t>
    </r>
  </si>
  <si>
    <t>A) Tonnage-based approach (ESD Table 3-23, p.59)</t>
  </si>
  <si>
    <t>B) Consumption-based approach (ESD Table 3-24, p.60)</t>
  </si>
  <si>
    <t>Emissions during the service life of repellent factory-treated textiles (ESD § 3.4.4.2, p.60)</t>
  </si>
  <si>
    <t>A) Emissions due to washing of factory-treated garments and gear (ESD Table 3-25, p.61)</t>
  </si>
  <si>
    <t>B) Emissions during the service life of tents (ESD Table 3-26, p.63)</t>
  </si>
  <si>
    <r>
      <rPr>
        <b/>
        <sz val="11"/>
        <color theme="1"/>
        <rFont val="Verdana"/>
        <family val="2"/>
      </rPr>
      <t>Reference document:</t>
    </r>
    <r>
      <rPr>
        <sz val="11"/>
        <color theme="1"/>
        <rFont val="Verdana"/>
        <family val="2"/>
      </rPr>
      <t xml:space="preserve"> </t>
    </r>
  </si>
  <si>
    <t>This scenario considers horses kept on loose barns which are groomed and prepared for riding on bare soil or grassland places. Furthermore, applications of cats and dogs standing on bare soil or lawn are accounted for. It is assumed that a spray drift enters the soil surrounding the treated animals.</t>
  </si>
  <si>
    <t>B) Consumption-based approach (ESD p.24 &amp; Table 3-6, p.27)</t>
  </si>
  <si>
    <t>ESD Table 3.3 and Table 3.4. Overwrite with the value for specific body parts if only locally applied. Here only the realistic worst cases for area of human skin exposed are available.</t>
  </si>
  <si>
    <r>
      <rPr>
        <b/>
        <sz val="10"/>
        <color theme="1"/>
        <rFont val="Verdana"/>
        <family val="2"/>
      </rPr>
      <t>F</t>
    </r>
    <r>
      <rPr>
        <b/>
        <vertAlign val="subscript"/>
        <sz val="10"/>
        <color theme="1"/>
        <rFont val="Verdana"/>
        <family val="2"/>
      </rPr>
      <t>4,water</t>
    </r>
    <r>
      <rPr>
        <b/>
        <sz val="10"/>
        <color theme="1"/>
        <rFont val="Verdana"/>
        <family val="2"/>
      </rPr>
      <t xml:space="preserve"> </t>
    </r>
    <r>
      <rPr>
        <sz val="10"/>
        <color theme="1"/>
        <rFont val="Verdana"/>
        <family val="2"/>
      </rPr>
      <t>= 1- (F</t>
    </r>
    <r>
      <rPr>
        <vertAlign val="subscript"/>
        <sz val="10"/>
        <color theme="1"/>
        <rFont val="Verdana"/>
        <family val="2"/>
      </rPr>
      <t xml:space="preserve">4,air </t>
    </r>
    <r>
      <rPr>
        <sz val="10"/>
        <color theme="1"/>
        <rFont val="Verdana"/>
        <family val="2"/>
      </rPr>
      <t>+ F</t>
    </r>
    <r>
      <rPr>
        <vertAlign val="subscript"/>
        <sz val="10"/>
        <color theme="1"/>
        <rFont val="Verdana"/>
        <family val="2"/>
      </rPr>
      <t>4,skin</t>
    </r>
    <r>
      <rPr>
        <sz val="10"/>
        <color theme="1"/>
        <rFont val="Verdana"/>
        <family val="2"/>
      </rPr>
      <t xml:space="preserve">) </t>
    </r>
  </si>
  <si>
    <t>ESD Table 3.3. Overwrite with the value for specific body parts if only locally applied. Here only the realistic worst cases for area of human skin exposed are available.</t>
  </si>
  <si>
    <t>Note:</t>
  </si>
  <si>
    <t>The default values can be overwritten. Once overwritten, in order to revert to the default values, these need to be manually introduced. Alternatively replace this worksheet by copying the one from the excel file in ECHA website.</t>
  </si>
  <si>
    <t>Spreadsheet index (click on the title to be directed to the sub-scenario)</t>
  </si>
  <si>
    <t xml:space="preserve">      A) Tonnage-based approach (ESD Table 3-1, p.24)</t>
  </si>
  <si>
    <t xml:space="preserve">      B) Consumption-based approach (ESD Table 3-6, p.27)</t>
  </si>
  <si>
    <t xml:space="preserve">      A) Direct emissions to soil (ESD Table 3-10, p.36 &amp; Table 3-11, p.37)</t>
  </si>
  <si>
    <t xml:space="preserve">      B) Emissions to paved ground and discharge to STPs or surface water bodies (ESD Table 3-12, p.39 &amp; Table 3-13, p.40)</t>
  </si>
  <si>
    <t xml:space="preserve">      C) Indoor applications on cats and dogs: emissions to STPs (ESD p.40 &amp; Table 3-16, p.48 &amp; Table 3-18, p.50)</t>
  </si>
  <si>
    <r>
      <rPr>
        <b/>
        <sz val="10"/>
        <color theme="1"/>
        <rFont val="Verdana"/>
        <family val="2"/>
      </rPr>
      <t>Clocal</t>
    </r>
    <r>
      <rPr>
        <b/>
        <vertAlign val="subscript"/>
        <sz val="10"/>
        <color theme="1"/>
        <rFont val="Verdana"/>
        <family val="2"/>
      </rPr>
      <t>soil,91d-ref</t>
    </r>
    <r>
      <rPr>
        <sz val="10"/>
        <color theme="1"/>
        <rFont val="Verdana"/>
        <family val="2"/>
      </rPr>
      <t xml:space="preserve"> = Clocal</t>
    </r>
    <r>
      <rPr>
        <vertAlign val="subscript"/>
        <sz val="10"/>
        <color theme="1"/>
        <rFont val="Verdana"/>
        <family val="2"/>
      </rPr>
      <t>soil,1d</t>
    </r>
    <r>
      <rPr>
        <sz val="10"/>
        <color theme="1"/>
        <rFont val="Verdana"/>
        <family val="2"/>
      </rPr>
      <t xml:space="preserve"> * { [1-
(e</t>
    </r>
    <r>
      <rPr>
        <vertAlign val="superscript"/>
        <sz val="10"/>
        <color theme="1"/>
        <rFont val="Verdana"/>
        <family val="2"/>
      </rPr>
      <t>-kdegsoil * Temission,1d</t>
    </r>
    <r>
      <rPr>
        <sz val="10"/>
        <color theme="1"/>
        <rFont val="Verdana"/>
        <family val="2"/>
      </rPr>
      <t>)</t>
    </r>
    <r>
      <rPr>
        <vertAlign val="superscript"/>
        <sz val="10"/>
        <color theme="1"/>
        <rFont val="Verdana"/>
        <family val="2"/>
      </rPr>
      <t>Nemission,91d</t>
    </r>
    <r>
      <rPr>
        <sz val="10"/>
        <color theme="1"/>
        <rFont val="Verdana"/>
        <family val="2"/>
      </rPr>
      <t>] / [1-e</t>
    </r>
    <r>
      <rPr>
        <vertAlign val="superscript"/>
        <sz val="10"/>
        <color theme="1"/>
        <rFont val="Verdana"/>
        <family val="2"/>
      </rPr>
      <t>-kdegsoil * Temission,1d</t>
    </r>
    <r>
      <rPr>
        <sz val="10"/>
        <color theme="1"/>
        <rFont val="Verdana"/>
        <family val="2"/>
      </rPr>
      <t xml:space="preserve"> ] }</t>
    </r>
  </si>
  <si>
    <r>
      <rPr>
        <b/>
        <sz val="10"/>
        <color theme="1"/>
        <rFont val="Verdana"/>
        <family val="2"/>
      </rPr>
      <t>Clocal</t>
    </r>
    <r>
      <rPr>
        <b/>
        <vertAlign val="subscript"/>
        <sz val="10"/>
        <color theme="1"/>
        <rFont val="Verdana"/>
        <family val="2"/>
      </rPr>
      <t>water,91d-ref</t>
    </r>
    <r>
      <rPr>
        <sz val="10"/>
        <color theme="1"/>
        <rFont val="Verdana"/>
        <family val="2"/>
      </rPr>
      <t xml:space="preserve"> = Clocal</t>
    </r>
    <r>
      <rPr>
        <vertAlign val="subscript"/>
        <sz val="10"/>
        <color theme="1"/>
        <rFont val="Verdana"/>
        <family val="2"/>
      </rPr>
      <t>water,1d</t>
    </r>
    <r>
      <rPr>
        <sz val="10"/>
        <color theme="1"/>
        <rFont val="Verdana"/>
        <family val="2"/>
      </rPr>
      <t xml:space="preserve"> * { [1-
(e</t>
    </r>
    <r>
      <rPr>
        <vertAlign val="superscript"/>
        <sz val="10"/>
        <color theme="1"/>
        <rFont val="Verdana"/>
        <family val="2"/>
      </rPr>
      <t>-kdegwater * Temission,1d</t>
    </r>
    <r>
      <rPr>
        <sz val="10"/>
        <color theme="1"/>
        <rFont val="Verdana"/>
        <family val="2"/>
      </rPr>
      <t>)</t>
    </r>
    <r>
      <rPr>
        <vertAlign val="superscript"/>
        <sz val="10"/>
        <color theme="1"/>
        <rFont val="Verdana"/>
        <family val="2"/>
      </rPr>
      <t>Nemission,91d</t>
    </r>
    <r>
      <rPr>
        <sz val="10"/>
        <color theme="1"/>
        <rFont val="Verdana"/>
        <family val="2"/>
      </rPr>
      <t>] / [1-
e</t>
    </r>
    <r>
      <rPr>
        <vertAlign val="superscript"/>
        <sz val="10"/>
        <color theme="1"/>
        <rFont val="Verdana"/>
        <family val="2"/>
      </rPr>
      <t>-kdegwater * Temission,1d</t>
    </r>
    <r>
      <rPr>
        <sz val="10"/>
        <color theme="1"/>
        <rFont val="Verdana"/>
        <family val="2"/>
      </rPr>
      <t xml:space="preserve"> ] }</t>
    </r>
  </si>
  <si>
    <r>
      <t xml:space="preserve">          1. Emission scenario for calculating the release to wastewater from </t>
    </r>
    <r>
      <rPr>
        <b/>
        <i/>
        <sz val="10"/>
        <rFont val="Verdana"/>
        <family val="2"/>
      </rPr>
      <t>surface spray repellents</t>
    </r>
    <r>
      <rPr>
        <i/>
        <sz val="10"/>
        <rFont val="Verdana"/>
        <family val="2"/>
      </rPr>
      <t xml:space="preserve"> used indoors - </t>
    </r>
    <r>
      <rPr>
        <b/>
        <i/>
        <sz val="10"/>
        <rFont val="Verdana"/>
        <family val="2"/>
      </rPr>
      <t>application step</t>
    </r>
  </si>
  <si>
    <r>
      <t xml:space="preserve">          2. Emission scenario for calculating the release to wastewater from </t>
    </r>
    <r>
      <rPr>
        <b/>
        <i/>
        <sz val="10"/>
        <rFont val="Verdana"/>
        <family val="2"/>
      </rPr>
      <t>surface spray repellents</t>
    </r>
    <r>
      <rPr>
        <i/>
        <sz val="10"/>
        <rFont val="Verdana"/>
        <family val="2"/>
      </rPr>
      <t xml:space="preserve"> used indoors - </t>
    </r>
    <r>
      <rPr>
        <b/>
        <i/>
        <sz val="10"/>
        <rFont val="Verdana"/>
        <family val="2"/>
      </rPr>
      <t>cleaning step</t>
    </r>
  </si>
  <si>
    <t xml:space="preserve">      A) Tonnage-based approach (ESD p.46 &amp; Table 3-1, p.24)</t>
  </si>
  <si>
    <t xml:space="preserve">      B) Consumption-based approach (ESD p.24 &amp; Table 3-6, p.27)</t>
  </si>
  <si>
    <t xml:space="preserve">      A) Application on paved ground (ESD Table 3-21, p.54)</t>
  </si>
  <si>
    <t xml:space="preserve">      B) Application on unpaved ground (ESD Table 3-22, p.55 &amp; Table 3-11, p.37)</t>
  </si>
  <si>
    <r>
      <t xml:space="preserve">          1. Emission scenario for calculating the release to wastewater from </t>
    </r>
    <r>
      <rPr>
        <b/>
        <i/>
        <sz val="10"/>
        <rFont val="Verdana"/>
        <family val="2"/>
      </rPr>
      <t>surface spray repellents</t>
    </r>
    <r>
      <rPr>
        <i/>
        <sz val="10"/>
        <rFont val="Verdana"/>
        <family val="2"/>
      </rPr>
      <t xml:space="preserve"> used indoors - </t>
    </r>
    <r>
      <rPr>
        <b/>
        <i/>
        <sz val="10"/>
        <rFont val="Verdana"/>
        <family val="2"/>
      </rPr>
      <t>application step</t>
    </r>
    <r>
      <rPr>
        <i/>
        <sz val="10"/>
        <rFont val="Verdana"/>
        <family val="2"/>
      </rPr>
      <t xml:space="preserve"> (ESD Table 3-16, p.48)</t>
    </r>
  </si>
  <si>
    <r>
      <t xml:space="preserve">          2. Emission scenario for calculating the release to wastewater from </t>
    </r>
    <r>
      <rPr>
        <b/>
        <i/>
        <sz val="10"/>
        <rFont val="Verdana"/>
        <family val="2"/>
      </rPr>
      <t>surface spray repellents</t>
    </r>
    <r>
      <rPr>
        <i/>
        <sz val="10"/>
        <rFont val="Verdana"/>
        <family val="2"/>
      </rPr>
      <t xml:space="preserve"> used indoors - </t>
    </r>
    <r>
      <rPr>
        <b/>
        <i/>
        <sz val="10"/>
        <rFont val="Verdana"/>
        <family val="2"/>
      </rPr>
      <t>cleaning step</t>
    </r>
    <r>
      <rPr>
        <i/>
        <sz val="10"/>
        <rFont val="Verdana"/>
        <family val="2"/>
      </rPr>
      <t xml:space="preserve"> (ESD Table 3-18, p.50)</t>
    </r>
  </si>
  <si>
    <r>
      <t xml:space="preserve">          3. Emission scenario for calculating the release to wastewater from </t>
    </r>
    <r>
      <rPr>
        <b/>
        <i/>
        <sz val="10"/>
        <rFont val="Verdana"/>
        <family val="2"/>
      </rPr>
      <t xml:space="preserve">diffuser repellents </t>
    </r>
    <r>
      <rPr>
        <i/>
        <sz val="10"/>
        <rFont val="Verdana"/>
        <family val="2"/>
      </rPr>
      <t xml:space="preserve">used indoors - </t>
    </r>
    <r>
      <rPr>
        <b/>
        <i/>
        <sz val="10"/>
        <rFont val="Verdana"/>
        <family val="2"/>
      </rPr>
      <t xml:space="preserve">application step </t>
    </r>
    <r>
      <rPr>
        <i/>
        <sz val="10"/>
        <rFont val="Verdana"/>
        <family val="2"/>
      </rPr>
      <t>(ESD Table 3-19, p.51)</t>
    </r>
  </si>
  <si>
    <r>
      <t xml:space="preserve">          4. Emission scenario for calculating the release to wastewater from </t>
    </r>
    <r>
      <rPr>
        <b/>
        <i/>
        <sz val="10"/>
        <rFont val="Verdana"/>
        <family val="2"/>
      </rPr>
      <t>diffuser repellents</t>
    </r>
    <r>
      <rPr>
        <i/>
        <sz val="10"/>
        <rFont val="Verdana"/>
        <family val="2"/>
      </rPr>
      <t xml:space="preserve"> used indoors - </t>
    </r>
    <r>
      <rPr>
        <b/>
        <i/>
        <sz val="10"/>
        <rFont val="Verdana"/>
        <family val="2"/>
      </rPr>
      <t>cleaning step</t>
    </r>
    <r>
      <rPr>
        <i/>
        <sz val="10"/>
        <rFont val="Verdana"/>
        <family val="2"/>
      </rPr>
      <t xml:space="preserve"> (ESD Table 3-19, p.51)</t>
    </r>
  </si>
  <si>
    <r>
      <rPr>
        <b/>
        <sz val="10"/>
        <color theme="1"/>
        <rFont val="Verdana"/>
        <family val="2"/>
      </rPr>
      <t>Clocal</t>
    </r>
    <r>
      <rPr>
        <b/>
        <vertAlign val="subscript"/>
        <sz val="10"/>
        <color theme="1"/>
        <rFont val="Verdana"/>
        <family val="2"/>
      </rPr>
      <t>soil,curative,5d-ref</t>
    </r>
    <r>
      <rPr>
        <sz val="10"/>
        <color theme="1"/>
        <rFont val="Verdana"/>
        <family val="2"/>
      </rPr>
      <t xml:space="preserve"> = Clocal</t>
    </r>
    <r>
      <rPr>
        <vertAlign val="subscript"/>
        <sz val="10"/>
        <color theme="1"/>
        <rFont val="Verdana"/>
        <family val="2"/>
      </rPr>
      <t>soil,1d_surf,curative</t>
    </r>
    <r>
      <rPr>
        <sz val="10"/>
        <color theme="1"/>
        <rFont val="Verdana"/>
        <family val="2"/>
      </rPr>
      <t xml:space="preserve"> * { [1-
(e</t>
    </r>
    <r>
      <rPr>
        <vertAlign val="superscript"/>
        <sz val="10"/>
        <color theme="1"/>
        <rFont val="Verdana"/>
        <family val="2"/>
      </rPr>
      <t>-kdegsoil * Temission,1d</t>
    </r>
    <r>
      <rPr>
        <sz val="10"/>
        <color theme="1"/>
        <rFont val="Verdana"/>
        <family val="2"/>
      </rPr>
      <t>)</t>
    </r>
    <r>
      <rPr>
        <vertAlign val="superscript"/>
        <sz val="10"/>
        <color theme="1"/>
        <rFont val="Verdana"/>
        <family val="2"/>
      </rPr>
      <t>Nemission,5d</t>
    </r>
    <r>
      <rPr>
        <sz val="10"/>
        <color theme="1"/>
        <rFont val="Verdana"/>
        <family val="2"/>
      </rPr>
      <t>] / [1-e</t>
    </r>
    <r>
      <rPr>
        <vertAlign val="superscript"/>
        <sz val="10"/>
        <color theme="1"/>
        <rFont val="Verdana"/>
        <family val="2"/>
      </rPr>
      <t>-kdegsoil * Temission,1d</t>
    </r>
    <r>
      <rPr>
        <sz val="10"/>
        <color theme="1"/>
        <rFont val="Verdana"/>
        <family val="2"/>
      </rPr>
      <t xml:space="preserve"> ] }</t>
    </r>
  </si>
  <si>
    <t xml:space="preserve">      A) Tonnage-based approach (ESD Table 3-23, p.59)</t>
  </si>
  <si>
    <t xml:space="preserve">      B) Consumption-based approach (ESD Table 3-24, p.60)</t>
  </si>
  <si>
    <t xml:space="preserve">      A) Emissions due to washing of factory-treated garments and gear (ESD Table 3-25, p.61)</t>
  </si>
  <si>
    <t xml:space="preserve">      B) Emissions during the service life of tents (ESD Table 3-26, p.63)</t>
  </si>
  <si>
    <t>v1.1</t>
  </si>
  <si>
    <r>
      <rPr>
        <b/>
        <sz val="10"/>
        <color theme="1"/>
        <rFont val="Verdana"/>
        <family val="2"/>
      </rPr>
      <t>E</t>
    </r>
    <r>
      <rPr>
        <b/>
        <vertAlign val="subscript"/>
        <sz val="10"/>
        <color theme="1"/>
        <rFont val="Verdana"/>
        <family val="2"/>
      </rPr>
      <t>application,applicator</t>
    </r>
    <r>
      <rPr>
        <vertAlign val="subscript"/>
        <sz val="10"/>
        <color theme="1"/>
        <rFont val="Verdana"/>
        <family val="2"/>
      </rPr>
      <t xml:space="preserve"> </t>
    </r>
    <r>
      <rPr>
        <sz val="10"/>
        <color theme="1"/>
        <rFont val="Verdana"/>
        <family val="2"/>
      </rPr>
      <t>= Q</t>
    </r>
    <r>
      <rPr>
        <vertAlign val="subscript"/>
        <sz val="10"/>
        <color theme="1"/>
        <rFont val="Verdana"/>
        <family val="2"/>
      </rPr>
      <t>prod</t>
    </r>
    <r>
      <rPr>
        <sz val="10"/>
        <color theme="1"/>
        <rFont val="Verdana"/>
        <family val="2"/>
      </rPr>
      <t xml:space="preserve"> * F</t>
    </r>
    <r>
      <rPr>
        <vertAlign val="subscript"/>
        <sz val="10"/>
        <color theme="1"/>
        <rFont val="Verdana"/>
        <family val="2"/>
      </rPr>
      <t>AI</t>
    </r>
    <r>
      <rPr>
        <sz val="10"/>
        <color theme="1"/>
        <rFont val="Verdana"/>
        <family val="2"/>
      </rPr>
      <t xml:space="preserve"> * AREA</t>
    </r>
    <r>
      <rPr>
        <vertAlign val="subscript"/>
        <sz val="10"/>
        <color theme="1"/>
        <rFont val="Verdana"/>
        <family val="2"/>
      </rPr>
      <t>treated</t>
    </r>
    <r>
      <rPr>
        <sz val="10"/>
        <color theme="1"/>
        <rFont val="Verdana"/>
        <family val="2"/>
      </rPr>
      <t xml:space="preserve"> * N</t>
    </r>
    <r>
      <rPr>
        <vertAlign val="subscript"/>
        <sz val="10"/>
        <color theme="1"/>
        <rFont val="Verdana"/>
        <family val="2"/>
      </rPr>
      <t>appl,building</t>
    </r>
    <r>
      <rPr>
        <sz val="10"/>
        <color theme="1"/>
        <rFont val="Verdana"/>
        <family val="2"/>
      </rPr>
      <t xml:space="preserve"> * F</t>
    </r>
    <r>
      <rPr>
        <vertAlign val="subscript"/>
        <sz val="10"/>
        <color theme="1"/>
        <rFont val="Verdana"/>
        <family val="2"/>
      </rPr>
      <t xml:space="preserve">application,applicator </t>
    </r>
    <r>
      <rPr>
        <sz val="10"/>
        <color theme="1"/>
        <rFont val="Verdana"/>
        <family val="2"/>
      </rPr>
      <t>* 10</t>
    </r>
    <r>
      <rPr>
        <vertAlign val="superscript"/>
        <sz val="10"/>
        <color theme="1"/>
        <rFont val="Verdana"/>
        <family val="2"/>
      </rPr>
      <t>-4</t>
    </r>
  </si>
  <si>
    <r>
      <rPr>
        <b/>
        <sz val="10"/>
        <color theme="1"/>
        <rFont val="Verdana"/>
        <family val="2"/>
      </rPr>
      <t>E</t>
    </r>
    <r>
      <rPr>
        <b/>
        <vertAlign val="subscript"/>
        <sz val="10"/>
        <color theme="1"/>
        <rFont val="Verdana"/>
        <family val="2"/>
      </rPr>
      <t>application,floor</t>
    </r>
    <r>
      <rPr>
        <vertAlign val="subscript"/>
        <sz val="10"/>
        <color theme="1"/>
        <rFont val="Verdana"/>
        <family val="2"/>
      </rPr>
      <t xml:space="preserve"> </t>
    </r>
    <r>
      <rPr>
        <sz val="10"/>
        <color theme="1"/>
        <rFont val="Verdana"/>
        <family val="2"/>
      </rPr>
      <t>= Q</t>
    </r>
    <r>
      <rPr>
        <vertAlign val="subscript"/>
        <sz val="10"/>
        <color theme="1"/>
        <rFont val="Verdana"/>
        <family val="2"/>
      </rPr>
      <t>prod</t>
    </r>
    <r>
      <rPr>
        <sz val="10"/>
        <color theme="1"/>
        <rFont val="Verdana"/>
        <family val="2"/>
      </rPr>
      <t xml:space="preserve"> * F</t>
    </r>
    <r>
      <rPr>
        <vertAlign val="subscript"/>
        <sz val="10"/>
        <color theme="1"/>
        <rFont val="Verdana"/>
        <family val="2"/>
      </rPr>
      <t>AI</t>
    </r>
    <r>
      <rPr>
        <sz val="10"/>
        <color theme="1"/>
        <rFont val="Verdana"/>
        <family val="2"/>
      </rPr>
      <t xml:space="preserve"> * AREA</t>
    </r>
    <r>
      <rPr>
        <vertAlign val="subscript"/>
        <sz val="10"/>
        <color theme="1"/>
        <rFont val="Verdana"/>
        <family val="2"/>
      </rPr>
      <t>treated</t>
    </r>
    <r>
      <rPr>
        <sz val="10"/>
        <color theme="1"/>
        <rFont val="Verdana"/>
        <family val="2"/>
      </rPr>
      <t xml:space="preserve"> * N</t>
    </r>
    <r>
      <rPr>
        <vertAlign val="subscript"/>
        <sz val="10"/>
        <color theme="1"/>
        <rFont val="Verdana"/>
        <family val="2"/>
      </rPr>
      <t>appl,building</t>
    </r>
    <r>
      <rPr>
        <sz val="10"/>
        <color theme="1"/>
        <rFont val="Verdana"/>
        <family val="2"/>
      </rPr>
      <t xml:space="preserve"> * F</t>
    </r>
    <r>
      <rPr>
        <vertAlign val="subscript"/>
        <sz val="10"/>
        <color theme="1"/>
        <rFont val="Verdana"/>
        <family val="2"/>
      </rPr>
      <t xml:space="preserve">application,floor </t>
    </r>
    <r>
      <rPr>
        <sz val="10"/>
        <color theme="1"/>
        <rFont val="Verdana"/>
        <family val="2"/>
      </rPr>
      <t>* 10</t>
    </r>
    <r>
      <rPr>
        <vertAlign val="superscript"/>
        <sz val="10"/>
        <color theme="1"/>
        <rFont val="Verdana"/>
        <family val="2"/>
      </rPr>
      <t>-4</t>
    </r>
  </si>
  <si>
    <r>
      <t>Correction in sheet "PT 19 - application on animal skin", calculation C) - factor 10</t>
    </r>
    <r>
      <rPr>
        <vertAlign val="superscript"/>
        <sz val="10"/>
        <color theme="1"/>
        <rFont val="Verdana"/>
        <family val="2"/>
      </rPr>
      <t>-4</t>
    </r>
    <r>
      <rPr>
        <sz val="10"/>
        <color theme="1"/>
        <rFont val="Verdana"/>
        <family val="2"/>
      </rPr>
      <t xml:space="preserve"> included in equations for E</t>
    </r>
    <r>
      <rPr>
        <vertAlign val="subscript"/>
        <sz val="10"/>
        <color theme="1"/>
        <rFont val="Verdana"/>
        <family val="2"/>
      </rPr>
      <t>application,applicator</t>
    </r>
    <r>
      <rPr>
        <sz val="10"/>
        <color theme="1"/>
        <rFont val="Verdana"/>
        <family val="2"/>
      </rPr>
      <t xml:space="preserve"> and E</t>
    </r>
    <r>
      <rPr>
        <vertAlign val="subscript"/>
        <sz val="10"/>
        <color theme="1"/>
        <rFont val="Verdana"/>
        <family val="2"/>
      </rPr>
      <t xml:space="preserve">application,floor </t>
    </r>
  </si>
</sst>
</file>

<file path=xl/styles.xml><?xml version="1.0" encoding="utf-8"?>
<styleSheet xmlns="http://schemas.openxmlformats.org/spreadsheetml/2006/main" xmlns:mc="http://schemas.openxmlformats.org/markup-compatibility/2006" xmlns:x14ac="http://schemas.microsoft.com/office/spreadsheetml/2009/9/ac" mc:Ignorable="x14ac">
  <fonts count="56" x14ac:knownFonts="1">
    <font>
      <sz val="10"/>
      <color theme="1"/>
      <name val="Verdana"/>
      <family val="2"/>
    </font>
    <font>
      <sz val="10"/>
      <color rgb="FF3F3F76"/>
      <name val="Verdana"/>
      <family val="2"/>
    </font>
    <font>
      <b/>
      <sz val="10"/>
      <color rgb="FF3F3F3F"/>
      <name val="Verdana"/>
      <family val="2"/>
    </font>
    <font>
      <b/>
      <sz val="10"/>
      <color theme="0"/>
      <name val="Verdana"/>
      <family val="2"/>
    </font>
    <font>
      <sz val="10"/>
      <color rgb="FFFF0000"/>
      <name val="Verdana"/>
      <family val="2"/>
    </font>
    <font>
      <b/>
      <sz val="10"/>
      <color theme="1"/>
      <name val="Verdana"/>
      <family val="2"/>
    </font>
    <font>
      <sz val="12"/>
      <color theme="1"/>
      <name val="Verdana"/>
      <family val="2"/>
    </font>
    <font>
      <sz val="10"/>
      <name val="Verdana"/>
      <family val="2"/>
    </font>
    <font>
      <i/>
      <sz val="10"/>
      <color theme="1"/>
      <name val="Verdana"/>
      <family val="2"/>
    </font>
    <font>
      <i/>
      <sz val="10"/>
      <color rgb="FF0070C0"/>
      <name val="Verdana"/>
      <family val="2"/>
    </font>
    <font>
      <i/>
      <sz val="10"/>
      <color rgb="FFFF0000"/>
      <name val="Verdana"/>
      <family val="2"/>
    </font>
    <font>
      <i/>
      <sz val="10"/>
      <color theme="2" tint="-0.499984740745262"/>
      <name val="Verdana"/>
      <family val="2"/>
    </font>
    <font>
      <b/>
      <sz val="12"/>
      <color theme="0"/>
      <name val="Calibri"/>
      <family val="2"/>
      <scheme val="minor"/>
    </font>
    <font>
      <u/>
      <sz val="10"/>
      <color theme="10"/>
      <name val="Verdana"/>
      <family val="2"/>
    </font>
    <font>
      <u/>
      <sz val="10"/>
      <color theme="11"/>
      <name val="Verdana"/>
      <family val="2"/>
    </font>
    <font>
      <b/>
      <sz val="12"/>
      <color rgb="FFEFB011"/>
      <name val="Verdana"/>
      <family val="2"/>
    </font>
    <font>
      <b/>
      <i/>
      <sz val="10"/>
      <color rgb="FFEFB011"/>
      <name val="Verdana"/>
      <family val="2"/>
    </font>
    <font>
      <b/>
      <sz val="15"/>
      <color theme="3"/>
      <name val="Verdana"/>
      <family val="2"/>
    </font>
    <font>
      <vertAlign val="superscript"/>
      <sz val="10"/>
      <color theme="1"/>
      <name val="Verdana"/>
      <family val="2"/>
    </font>
    <font>
      <vertAlign val="subscript"/>
      <sz val="10"/>
      <color theme="1"/>
      <name val="Verdana"/>
      <family val="2"/>
    </font>
    <font>
      <b/>
      <vertAlign val="subscript"/>
      <sz val="10"/>
      <color theme="1"/>
      <name val="Verdana"/>
      <family val="2"/>
    </font>
    <font>
      <b/>
      <sz val="12"/>
      <color theme="0"/>
      <name val="Verdana"/>
      <family val="2"/>
    </font>
    <font>
      <b/>
      <i/>
      <sz val="10"/>
      <color rgb="FFFF0000"/>
      <name val="Verdana"/>
      <family val="2"/>
    </font>
    <font>
      <i/>
      <vertAlign val="superscript"/>
      <sz val="10"/>
      <color rgb="FF0070C0"/>
      <name val="Verdana"/>
      <family val="2"/>
    </font>
    <font>
      <sz val="10"/>
      <name val="Arial"/>
      <family val="2"/>
    </font>
    <font>
      <sz val="10"/>
      <name val="Arial"/>
      <family val="2"/>
    </font>
    <font>
      <b/>
      <sz val="10"/>
      <color rgb="FFFA7D00"/>
      <name val="Verdana"/>
      <family val="2"/>
    </font>
    <font>
      <i/>
      <sz val="10"/>
      <name val="Verdana"/>
      <family val="2"/>
    </font>
    <font>
      <b/>
      <sz val="10"/>
      <color rgb="FF00B050"/>
      <name val="Verdana"/>
      <family val="2"/>
    </font>
    <font>
      <vertAlign val="superscript"/>
      <sz val="10"/>
      <name val="Verdana"/>
      <family val="2"/>
    </font>
    <font>
      <b/>
      <sz val="11"/>
      <color theme="3"/>
      <name val="Verdana"/>
      <family val="2"/>
    </font>
    <font>
      <b/>
      <i/>
      <sz val="10"/>
      <name val="Verdana"/>
      <family val="2"/>
    </font>
    <font>
      <sz val="10"/>
      <color theme="3"/>
      <name val="Verdana"/>
      <family val="2"/>
    </font>
    <font>
      <vertAlign val="subscript"/>
      <sz val="10"/>
      <name val="Verdana"/>
      <family val="2"/>
    </font>
    <font>
      <b/>
      <vertAlign val="superscript"/>
      <sz val="10"/>
      <color theme="1"/>
      <name val="Verdana"/>
      <family val="2"/>
    </font>
    <font>
      <sz val="10"/>
      <color rgb="FF0070C0"/>
      <name val="Verdana"/>
      <family val="2"/>
    </font>
    <font>
      <i/>
      <u/>
      <sz val="10"/>
      <name val="Verdana"/>
      <family val="2"/>
    </font>
    <font>
      <b/>
      <i/>
      <u/>
      <sz val="10"/>
      <name val="Verdana"/>
      <family val="2"/>
    </font>
    <font>
      <b/>
      <sz val="14"/>
      <color theme="1"/>
      <name val="Verdana"/>
      <family val="2"/>
    </font>
    <font>
      <b/>
      <sz val="8"/>
      <color theme="3"/>
      <name val="Verdana"/>
      <family val="2"/>
    </font>
    <font>
      <i/>
      <vertAlign val="subscript"/>
      <sz val="10"/>
      <color rgb="FF0070C0"/>
      <name val="Verdana"/>
      <family val="2"/>
    </font>
    <font>
      <b/>
      <sz val="10"/>
      <color rgb="FFFF0000"/>
      <name val="Verdana"/>
      <family val="2"/>
    </font>
    <font>
      <sz val="10"/>
      <color theme="1"/>
      <name val="Verdana"/>
      <family val="2"/>
    </font>
    <font>
      <b/>
      <sz val="10"/>
      <color rgb="FFEFB011"/>
      <name val="Verdana"/>
      <family val="2"/>
    </font>
    <font>
      <b/>
      <sz val="10"/>
      <name val="Verdana"/>
      <family val="2"/>
    </font>
    <font>
      <b/>
      <sz val="11"/>
      <color rgb="FFFF0000"/>
      <name val="Verdana"/>
      <family val="2"/>
    </font>
    <font>
      <sz val="11"/>
      <name val="Verdana"/>
      <family val="2"/>
    </font>
    <font>
      <sz val="11"/>
      <color rgb="FFFF0000"/>
      <name val="Verdana"/>
      <family val="2"/>
    </font>
    <font>
      <sz val="11"/>
      <color theme="1"/>
      <name val="Verdana"/>
      <family val="2"/>
    </font>
    <font>
      <b/>
      <sz val="11"/>
      <color theme="1"/>
      <name val="Verdana"/>
      <family val="2"/>
    </font>
    <font>
      <b/>
      <sz val="16"/>
      <color theme="3"/>
      <name val="Verdana"/>
      <family val="2"/>
    </font>
    <font>
      <b/>
      <sz val="14"/>
      <color theme="3"/>
      <name val="Verdana"/>
      <family val="2"/>
    </font>
    <font>
      <b/>
      <sz val="14"/>
      <color theme="0"/>
      <name val="Verdana"/>
      <family val="2"/>
    </font>
    <font>
      <b/>
      <sz val="12"/>
      <name val="Verdana"/>
      <family val="2"/>
    </font>
    <font>
      <u/>
      <sz val="12"/>
      <color theme="10"/>
      <name val="Verdana"/>
      <family val="2"/>
    </font>
    <font>
      <b/>
      <sz val="11"/>
      <name val="Verdana"/>
      <family val="2"/>
    </font>
  </fonts>
  <fills count="11">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
      <patternFill patternType="solid">
        <fgColor theme="0" tint="-0.14999847407452621"/>
        <bgColor indexed="64"/>
      </patternFill>
    </fill>
    <fill>
      <patternFill patternType="solid">
        <fgColor rgb="FFA5A5A5"/>
      </patternFill>
    </fill>
    <fill>
      <patternFill patternType="solid">
        <fgColor rgb="FF0070C0"/>
        <bgColor indexed="64"/>
      </patternFill>
    </fill>
    <fill>
      <patternFill patternType="solid">
        <fgColor theme="4" tint="0.79998168889431442"/>
        <bgColor indexed="64"/>
      </patternFill>
    </fill>
    <fill>
      <patternFill patternType="solid">
        <fgColor rgb="FFEFB011"/>
        <bgColor indexed="64"/>
      </patternFill>
    </fill>
    <fill>
      <patternFill patternType="solid">
        <fgColor rgb="FFFFC000"/>
        <bgColor indexed="64"/>
      </patternFill>
    </fill>
  </fills>
  <borders count="2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4">
    <xf numFmtId="0" fontId="0" fillId="0" borderId="0"/>
    <xf numFmtId="0" fontId="1" fillId="2" borderId="1" applyNumberFormat="0" applyAlignment="0" applyProtection="0"/>
    <xf numFmtId="0" fontId="2" fillId="3" borderId="2" applyNumberFormat="0" applyAlignment="0" applyProtection="0"/>
    <xf numFmtId="0" fontId="12" fillId="6" borderId="3"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7" fillId="0" borderId="5" applyNumberFormat="0" applyFill="0" applyAlignment="0" applyProtection="0"/>
    <xf numFmtId="0" fontId="24" fillId="0" borderId="0"/>
    <xf numFmtId="0" fontId="26" fillId="3" borderId="1" applyNumberFormat="0" applyAlignment="0" applyProtection="0"/>
    <xf numFmtId="0" fontId="25" fillId="0" borderId="0"/>
    <xf numFmtId="0" fontId="30" fillId="0" borderId="0" applyNumberFormat="0" applyFill="0" applyBorder="0" applyAlignment="0" applyProtection="0"/>
    <xf numFmtId="0" fontId="13" fillId="0" borderId="0" applyNumberFormat="0" applyFill="0" applyBorder="0" applyAlignment="0" applyProtection="0"/>
  </cellStyleXfs>
  <cellXfs count="327">
    <xf numFmtId="0" fontId="0" fillId="0" borderId="0" xfId="0"/>
    <xf numFmtId="0" fontId="0" fillId="5" borderId="0" xfId="0" applyFill="1" applyBorder="1"/>
    <xf numFmtId="0" fontId="8" fillId="5" borderId="0" xfId="0" applyFont="1" applyFill="1" applyBorder="1"/>
    <xf numFmtId="0" fontId="5" fillId="5" borderId="4" xfId="0" applyFont="1" applyFill="1" applyBorder="1"/>
    <xf numFmtId="0" fontId="0" fillId="4" borderId="0" xfId="0" applyFill="1" applyBorder="1"/>
    <xf numFmtId="0" fontId="21" fillId="9" borderId="0" xfId="21" applyFont="1" applyFill="1" applyBorder="1" applyAlignment="1">
      <alignment vertical="center"/>
    </xf>
    <xf numFmtId="0" fontId="6" fillId="4" borderId="0" xfId="0" applyFont="1" applyFill="1" applyBorder="1"/>
    <xf numFmtId="0" fontId="21" fillId="4" borderId="0" xfId="21" applyFont="1" applyFill="1" applyBorder="1" applyAlignment="1">
      <alignment vertical="center"/>
    </xf>
    <xf numFmtId="0" fontId="13" fillId="4" borderId="0" xfId="23" applyFill="1" applyBorder="1"/>
    <xf numFmtId="0" fontId="5" fillId="5" borderId="4" xfId="0" applyFont="1" applyFill="1" applyBorder="1" applyAlignment="1">
      <alignment vertical="center"/>
    </xf>
    <xf numFmtId="0" fontId="5" fillId="5" borderId="4" xfId="0" applyFont="1" applyFill="1" applyBorder="1" applyAlignment="1">
      <alignment horizontal="center" vertical="center" wrapText="1"/>
    </xf>
    <xf numFmtId="0" fontId="0" fillId="5" borderId="0" xfId="0" applyFill="1" applyAlignment="1">
      <alignment horizontal="center"/>
    </xf>
    <xf numFmtId="0" fontId="0" fillId="0" borderId="0" xfId="0" applyFill="1"/>
    <xf numFmtId="0" fontId="0" fillId="5" borderId="0" xfId="0" applyFont="1" applyFill="1" applyBorder="1"/>
    <xf numFmtId="0" fontId="0" fillId="0" borderId="0" xfId="0" applyFill="1" applyAlignment="1">
      <alignment horizontal="center"/>
    </xf>
    <xf numFmtId="0" fontId="5"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0" xfId="0" applyFill="1" applyBorder="1"/>
    <xf numFmtId="0" fontId="0" fillId="5" borderId="0" xfId="0" applyFill="1" applyBorder="1" applyAlignment="1">
      <alignment horizontal="center"/>
    </xf>
    <xf numFmtId="0" fontId="0" fillId="0" borderId="0" xfId="0" applyFill="1" applyBorder="1" applyAlignment="1">
      <alignment horizontal="left" vertical="center"/>
    </xf>
    <xf numFmtId="0" fontId="0" fillId="0" borderId="0" xfId="0" applyFont="1"/>
    <xf numFmtId="0" fontId="0" fillId="0" borderId="0" xfId="0" applyFont="1" applyFill="1" applyBorder="1"/>
    <xf numFmtId="0" fontId="38" fillId="9" borderId="0" xfId="0" applyFont="1" applyFill="1"/>
    <xf numFmtId="0" fontId="0" fillId="9" borderId="0" xfId="0" applyFill="1" applyAlignment="1">
      <alignment horizontal="center"/>
    </xf>
    <xf numFmtId="0" fontId="0" fillId="9" borderId="0" xfId="0" applyFill="1"/>
    <xf numFmtId="0" fontId="0" fillId="10" borderId="0" xfId="0" applyFill="1"/>
    <xf numFmtId="0" fontId="50" fillId="4" borderId="0" xfId="18" applyFont="1" applyFill="1" applyBorder="1"/>
    <xf numFmtId="0" fontId="5" fillId="0" borderId="0" xfId="0" applyFont="1"/>
    <xf numFmtId="0" fontId="48" fillId="4" borderId="0" xfId="0" applyFont="1" applyFill="1" applyBorder="1"/>
    <xf numFmtId="0" fontId="52" fillId="9" borderId="0" xfId="21" applyFont="1" applyFill="1" applyBorder="1" applyAlignment="1">
      <alignment vertical="center"/>
    </xf>
    <xf numFmtId="0" fontId="0" fillId="4" borderId="0" xfId="0" applyFill="1" applyProtection="1">
      <protection locked="0"/>
    </xf>
    <xf numFmtId="0" fontId="0" fillId="4" borderId="0" xfId="0" applyFill="1" applyAlignment="1" applyProtection="1">
      <alignment horizontal="left"/>
      <protection locked="0"/>
    </xf>
    <xf numFmtId="0" fontId="50" fillId="4" borderId="0" xfId="18" applyFont="1" applyFill="1" applyBorder="1" applyProtection="1">
      <protection locked="0"/>
    </xf>
    <xf numFmtId="0" fontId="0" fillId="4" borderId="0" xfId="0" applyFill="1" applyBorder="1" applyProtection="1">
      <protection locked="0"/>
    </xf>
    <xf numFmtId="0" fontId="0" fillId="4" borderId="0" xfId="0" applyFill="1" applyBorder="1" applyAlignment="1" applyProtection="1">
      <alignment horizontal="left"/>
      <protection locked="0"/>
    </xf>
    <xf numFmtId="0" fontId="0" fillId="4" borderId="0" xfId="0" applyFont="1" applyFill="1" applyBorder="1" applyProtection="1">
      <protection locked="0"/>
    </xf>
    <xf numFmtId="0" fontId="0" fillId="4" borderId="0" xfId="0" applyFont="1" applyFill="1" applyBorder="1" applyAlignment="1" applyProtection="1">
      <alignment horizontal="left"/>
      <protection locked="0"/>
    </xf>
    <xf numFmtId="0" fontId="0" fillId="4" borderId="0" xfId="0" applyFont="1" applyFill="1" applyProtection="1">
      <protection locked="0"/>
    </xf>
    <xf numFmtId="0" fontId="46" fillId="4" borderId="0" xfId="0" applyFont="1" applyFill="1" applyAlignment="1" applyProtection="1">
      <alignment vertical="center" wrapText="1"/>
      <protection locked="0"/>
    </xf>
    <xf numFmtId="0" fontId="0" fillId="4" borderId="0" xfId="0" applyFill="1" applyAlignment="1" applyProtection="1">
      <alignment horizontal="left" vertical="center" wrapText="1"/>
      <protection locked="0"/>
    </xf>
    <xf numFmtId="0" fontId="7" fillId="4" borderId="0" xfId="0" applyFont="1" applyFill="1" applyProtection="1">
      <protection locked="0"/>
    </xf>
    <xf numFmtId="0" fontId="48" fillId="4" borderId="0" xfId="0" applyFont="1" applyFill="1" applyBorder="1" applyAlignment="1" applyProtection="1">
      <protection locked="0"/>
    </xf>
    <xf numFmtId="0" fontId="48" fillId="4" borderId="0" xfId="0" applyFont="1" applyFill="1" applyAlignment="1" applyProtection="1">
      <protection locked="0"/>
    </xf>
    <xf numFmtId="0" fontId="48" fillId="4" borderId="0" xfId="0" applyFont="1" applyFill="1" applyProtection="1">
      <protection locked="0"/>
    </xf>
    <xf numFmtId="0" fontId="46" fillId="4" borderId="0" xfId="19" applyFont="1" applyFill="1" applyBorder="1" applyAlignment="1" applyProtection="1">
      <protection locked="0"/>
    </xf>
    <xf numFmtId="0" fontId="46" fillId="4" borderId="0" xfId="19" applyFont="1" applyFill="1" applyBorder="1" applyProtection="1">
      <protection locked="0"/>
    </xf>
    <xf numFmtId="0" fontId="49" fillId="4" borderId="0" xfId="0" applyFont="1" applyFill="1" applyAlignment="1" applyProtection="1">
      <protection locked="0"/>
    </xf>
    <xf numFmtId="14" fontId="0" fillId="4" borderId="0" xfId="0" applyNumberFormat="1" applyFill="1" applyProtection="1">
      <protection locked="0"/>
    </xf>
    <xf numFmtId="0" fontId="0" fillId="4" borderId="0" xfId="0" applyFill="1" applyAlignment="1" applyProtection="1">
      <alignment wrapText="1"/>
      <protection locked="0"/>
    </xf>
    <xf numFmtId="0" fontId="8" fillId="4" borderId="0" xfId="0" applyFont="1" applyFill="1" applyProtection="1">
      <protection locked="0"/>
    </xf>
    <xf numFmtId="0" fontId="0" fillId="4" borderId="0" xfId="0" applyFill="1" applyBorder="1" applyAlignment="1" applyProtection="1">
      <alignment vertical="center"/>
      <protection locked="0"/>
    </xf>
    <xf numFmtId="0" fontId="6" fillId="4" borderId="0" xfId="0" applyFont="1" applyFill="1" applyBorder="1" applyAlignment="1" applyProtection="1">
      <alignment vertical="center"/>
      <protection locked="0"/>
    </xf>
    <xf numFmtId="0" fontId="0" fillId="4" borderId="0" xfId="0" applyFill="1" applyAlignment="1" applyProtection="1">
      <alignment vertical="center"/>
      <protection locked="0"/>
    </xf>
    <xf numFmtId="0" fontId="0" fillId="0" borderId="0" xfId="0" applyAlignment="1" applyProtection="1">
      <alignment vertical="center"/>
      <protection locked="0"/>
    </xf>
    <xf numFmtId="0" fontId="49" fillId="4" borderId="15" xfId="0" applyFont="1" applyFill="1" applyBorder="1" applyAlignment="1" applyProtection="1">
      <alignment vertical="center"/>
      <protection locked="0"/>
    </xf>
    <xf numFmtId="0" fontId="0" fillId="4" borderId="16" xfId="0" applyFill="1" applyBorder="1" applyAlignment="1" applyProtection="1">
      <alignment vertical="center"/>
      <protection locked="0"/>
    </xf>
    <xf numFmtId="0" fontId="0" fillId="4" borderId="17" xfId="0" applyFill="1" applyBorder="1" applyAlignment="1" applyProtection="1">
      <alignment horizontal="left" vertical="center"/>
      <protection locked="0"/>
    </xf>
    <xf numFmtId="0" fontId="0" fillId="4" borderId="0" xfId="0" applyFill="1" applyBorder="1" applyAlignment="1" applyProtection="1">
      <alignment vertical="center" wrapText="1"/>
      <protection locked="0"/>
    </xf>
    <xf numFmtId="0" fontId="0" fillId="4" borderId="0" xfId="0" applyFont="1" applyFill="1" applyBorder="1" applyAlignment="1" applyProtection="1">
      <alignment vertical="center"/>
      <protection locked="0"/>
    </xf>
    <xf numFmtId="0" fontId="0" fillId="4"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4" borderId="0" xfId="0" applyFont="1" applyFill="1" applyBorder="1" applyAlignment="1" applyProtection="1">
      <alignment horizontal="left" vertical="center"/>
      <protection locked="0"/>
    </xf>
    <xf numFmtId="0" fontId="0" fillId="4" borderId="0" xfId="0" applyFill="1" applyBorder="1" applyAlignment="1" applyProtection="1">
      <alignment horizontal="left" vertical="center"/>
      <protection locked="0"/>
    </xf>
    <xf numFmtId="0" fontId="4" fillId="4" borderId="0" xfId="0" applyFont="1" applyFill="1" applyBorder="1" applyAlignment="1" applyProtection="1">
      <alignment vertical="center"/>
      <protection locked="0"/>
    </xf>
    <xf numFmtId="0" fontId="4" fillId="4" borderId="0" xfId="0" applyFont="1" applyFill="1" applyBorder="1" applyAlignment="1" applyProtection="1">
      <alignment vertical="center" wrapText="1"/>
      <protection locked="0"/>
    </xf>
    <xf numFmtId="0" fontId="4" fillId="4" borderId="0" xfId="0" applyFont="1" applyFill="1" applyBorder="1" applyAlignment="1" applyProtection="1">
      <alignment horizontal="left" vertical="center" wrapText="1"/>
      <protection locked="0"/>
    </xf>
    <xf numFmtId="0" fontId="4" fillId="4" borderId="0" xfId="0" applyFont="1" applyFill="1" applyBorder="1" applyAlignment="1" applyProtection="1">
      <alignment horizontal="left" vertical="center"/>
      <protection locked="0"/>
    </xf>
    <xf numFmtId="0" fontId="7" fillId="4" borderId="0" xfId="0" applyFont="1" applyFill="1" applyBorder="1" applyAlignment="1" applyProtection="1">
      <alignment vertical="center"/>
      <protection locked="0"/>
    </xf>
    <xf numFmtId="0" fontId="46" fillId="4" borderId="0" xfId="0" applyFont="1" applyFill="1" applyBorder="1" applyAlignment="1" applyProtection="1">
      <alignment vertical="center" wrapText="1"/>
      <protection locked="0"/>
    </xf>
    <xf numFmtId="0" fontId="46" fillId="4" borderId="0" xfId="0" applyFont="1" applyFill="1" applyBorder="1" applyAlignment="1" applyProtection="1">
      <alignment horizontal="left" vertical="center" wrapText="1"/>
      <protection locked="0"/>
    </xf>
    <xf numFmtId="0" fontId="7" fillId="4" borderId="0" xfId="0" applyFont="1" applyFill="1" applyAlignment="1" applyProtection="1">
      <alignment vertical="center"/>
      <protection locked="0"/>
    </xf>
    <xf numFmtId="0" fontId="7" fillId="4" borderId="0" xfId="0" applyFont="1" applyFill="1" applyBorder="1" applyAlignment="1" applyProtection="1">
      <alignment horizontal="left" vertical="center" wrapText="1"/>
      <protection locked="0"/>
    </xf>
    <xf numFmtId="0" fontId="7" fillId="4" borderId="0" xfId="0" applyFont="1" applyFill="1" applyBorder="1" applyAlignment="1" applyProtection="1">
      <alignment horizontal="left" vertical="center"/>
      <protection locked="0"/>
    </xf>
    <xf numFmtId="0" fontId="0" fillId="4" borderId="17" xfId="0" applyFill="1" applyBorder="1" applyAlignment="1" applyProtection="1">
      <alignment vertical="center"/>
      <protection locked="0"/>
    </xf>
    <xf numFmtId="0" fontId="55" fillId="4" borderId="18" xfId="0" applyFont="1" applyFill="1" applyBorder="1" applyAlignment="1" applyProtection="1">
      <alignment vertical="center" wrapText="1"/>
      <protection locked="0"/>
    </xf>
    <xf numFmtId="0" fontId="46" fillId="4" borderId="19" xfId="0" applyFont="1" applyFill="1" applyBorder="1" applyAlignment="1" applyProtection="1">
      <alignment vertical="center" wrapText="1"/>
      <protection locked="0"/>
    </xf>
    <xf numFmtId="0" fontId="7" fillId="4" borderId="20" xfId="0" applyFont="1" applyFill="1" applyBorder="1" applyAlignment="1" applyProtection="1">
      <alignment vertical="center" wrapText="1"/>
      <protection locked="0"/>
    </xf>
    <xf numFmtId="0" fontId="7" fillId="4" borderId="21" xfId="0" applyFont="1" applyFill="1" applyBorder="1" applyAlignment="1" applyProtection="1">
      <alignment vertical="center" wrapText="1"/>
      <protection locked="0"/>
    </xf>
    <xf numFmtId="0" fontId="7" fillId="4" borderId="22" xfId="0" applyFont="1" applyFill="1" applyBorder="1" applyAlignment="1" applyProtection="1">
      <alignment vertical="center" wrapText="1"/>
      <protection locked="0"/>
    </xf>
    <xf numFmtId="0" fontId="0" fillId="4" borderId="0" xfId="0" applyFill="1" applyBorder="1" applyAlignment="1" applyProtection="1">
      <alignment horizontal="center" vertical="center" wrapText="1"/>
      <protection locked="0"/>
    </xf>
    <xf numFmtId="0" fontId="0" fillId="0" borderId="0" xfId="0" applyProtection="1">
      <protection locked="0"/>
    </xf>
    <xf numFmtId="0" fontId="17" fillId="4" borderId="0" xfId="18" applyFill="1" applyBorder="1" applyAlignment="1" applyProtection="1">
      <alignment horizontal="center" vertical="center" wrapText="1"/>
      <protection locked="0"/>
    </xf>
    <xf numFmtId="0" fontId="17" fillId="4" borderId="0" xfId="18" applyFill="1" applyBorder="1" applyProtection="1">
      <protection locked="0"/>
    </xf>
    <xf numFmtId="0" fontId="17" fillId="4" borderId="0" xfId="18" applyFill="1" applyBorder="1" applyAlignment="1" applyProtection="1">
      <alignment horizontal="left"/>
      <protection locked="0"/>
    </xf>
    <xf numFmtId="0" fontId="46" fillId="4" borderId="0" xfId="19" applyFont="1" applyFill="1" applyProtection="1">
      <protection locked="0"/>
    </xf>
    <xf numFmtId="0" fontId="24" fillId="4" borderId="0" xfId="19" applyFill="1" applyAlignment="1" applyProtection="1">
      <alignment horizontal="center" vertical="center" wrapText="1"/>
      <protection locked="0"/>
    </xf>
    <xf numFmtId="0" fontId="24" fillId="4" borderId="0" xfId="19" applyFill="1" applyProtection="1">
      <protection locked="0"/>
    </xf>
    <xf numFmtId="0" fontId="24" fillId="4" borderId="0" xfId="19" applyFill="1" applyAlignment="1" applyProtection="1">
      <alignment horizontal="left"/>
      <protection locked="0"/>
    </xf>
    <xf numFmtId="0" fontId="52" fillId="9" borderId="0" xfId="19" applyFont="1" applyFill="1" applyBorder="1" applyAlignment="1" applyProtection="1">
      <alignment vertical="center"/>
      <protection locked="0"/>
    </xf>
    <xf numFmtId="0" fontId="21" fillId="9" borderId="0" xfId="19" applyFont="1" applyFill="1" applyBorder="1" applyAlignment="1" applyProtection="1">
      <alignment horizontal="center" vertical="center" wrapText="1"/>
      <protection locked="0"/>
    </xf>
    <xf numFmtId="0" fontId="21" fillId="9" borderId="0" xfId="19" applyFont="1" applyFill="1" applyBorder="1" applyAlignment="1" applyProtection="1">
      <alignment vertical="center"/>
      <protection locked="0"/>
    </xf>
    <xf numFmtId="0" fontId="21" fillId="9" borderId="0" xfId="19" applyFont="1" applyFill="1" applyBorder="1" applyAlignment="1" applyProtection="1">
      <alignment horizontal="left" vertical="center"/>
      <protection locked="0"/>
    </xf>
    <xf numFmtId="0" fontId="3" fillId="9" borderId="0" xfId="0" applyFont="1" applyFill="1" applyBorder="1" applyProtection="1">
      <protection locked="0"/>
    </xf>
    <xf numFmtId="0" fontId="0" fillId="9" borderId="0" xfId="0" applyFill="1" applyBorder="1" applyProtection="1">
      <protection locked="0"/>
    </xf>
    <xf numFmtId="0" fontId="7" fillId="4" borderId="0" xfId="0" applyFont="1" applyFill="1" applyBorder="1" applyProtection="1">
      <protection locked="0"/>
    </xf>
    <xf numFmtId="0" fontId="45" fillId="4" borderId="0" xfId="22" applyFont="1" applyFill="1" applyBorder="1" applyAlignment="1" applyProtection="1">
      <alignment vertical="center"/>
      <protection locked="0"/>
    </xf>
    <xf numFmtId="0" fontId="41" fillId="4" borderId="0" xfId="22" applyFont="1" applyFill="1" applyBorder="1" applyAlignment="1" applyProtection="1">
      <alignment horizontal="center" vertical="center" wrapText="1"/>
      <protection locked="0"/>
    </xf>
    <xf numFmtId="0" fontId="41" fillId="4" borderId="0" xfId="22" applyFont="1" applyFill="1" applyBorder="1" applyAlignment="1" applyProtection="1">
      <alignment vertical="center"/>
      <protection locked="0"/>
    </xf>
    <xf numFmtId="0" fontId="41" fillId="4" borderId="0" xfId="0" applyFont="1" applyFill="1" applyBorder="1" applyAlignment="1" applyProtection="1">
      <alignment vertical="center" wrapText="1"/>
      <protection locked="0"/>
    </xf>
    <xf numFmtId="0" fontId="4" fillId="4" borderId="0" xfId="22" applyFont="1" applyFill="1" applyBorder="1" applyAlignment="1" applyProtection="1">
      <alignment horizontal="left" vertical="center" wrapText="1"/>
      <protection locked="0"/>
    </xf>
    <xf numFmtId="0" fontId="4" fillId="4" borderId="0" xfId="22" applyFont="1" applyFill="1" applyBorder="1" applyAlignment="1" applyProtection="1">
      <alignment horizontal="center" vertical="center" wrapText="1"/>
      <protection locked="0"/>
    </xf>
    <xf numFmtId="0" fontId="51" fillId="4" borderId="0" xfId="22" applyFont="1" applyFill="1" applyBorder="1" applyAlignment="1" applyProtection="1">
      <alignment vertical="center"/>
      <protection locked="0"/>
    </xf>
    <xf numFmtId="0" fontId="6" fillId="4" borderId="0" xfId="19" applyFont="1" applyFill="1" applyAlignment="1" applyProtection="1">
      <alignment horizontal="center" vertical="center" wrapText="1"/>
      <protection locked="0"/>
    </xf>
    <xf numFmtId="0" fontId="6" fillId="4" borderId="0" xfId="19" applyFont="1" applyFill="1" applyAlignment="1" applyProtection="1">
      <alignment horizontal="left"/>
      <protection locked="0"/>
    </xf>
    <xf numFmtId="0" fontId="32" fillId="4" borderId="0" xfId="22" applyFont="1" applyFill="1" applyBorder="1" applyAlignment="1" applyProtection="1">
      <alignment vertical="center"/>
      <protection locked="0"/>
    </xf>
    <xf numFmtId="0" fontId="53" fillId="4" borderId="0" xfId="0" applyFont="1" applyFill="1" applyBorder="1" applyProtection="1">
      <protection locked="0"/>
    </xf>
    <xf numFmtId="0" fontId="43" fillId="4" borderId="0" xfId="0" applyFont="1" applyFill="1" applyBorder="1" applyProtection="1">
      <protection locked="0"/>
    </xf>
    <xf numFmtId="0" fontId="43" fillId="4" borderId="0" xfId="0" applyFont="1" applyFill="1" applyBorder="1" applyAlignment="1" applyProtection="1">
      <alignment horizontal="center" vertical="center" wrapText="1"/>
      <protection locked="0"/>
    </xf>
    <xf numFmtId="0" fontId="44" fillId="4" borderId="0" xfId="0" applyFont="1" applyFill="1" applyBorder="1" applyAlignment="1" applyProtection="1">
      <alignment horizontal="center" vertical="center" wrapText="1"/>
      <protection locked="0"/>
    </xf>
    <xf numFmtId="0" fontId="0" fillId="4" borderId="0" xfId="0" applyFill="1" applyAlignment="1" applyProtection="1">
      <alignment horizontal="center" vertical="center" wrapText="1"/>
      <protection locked="0"/>
    </xf>
    <xf numFmtId="0" fontId="21" fillId="4" borderId="0" xfId="19" applyFont="1" applyFill="1" applyBorder="1" applyAlignment="1" applyProtection="1">
      <alignment vertical="center"/>
      <protection locked="0"/>
    </xf>
    <xf numFmtId="0" fontId="21" fillId="4" borderId="0" xfId="19" applyFont="1" applyFill="1" applyBorder="1" applyAlignment="1" applyProtection="1">
      <alignment horizontal="left" vertical="center"/>
      <protection locked="0"/>
    </xf>
    <xf numFmtId="0" fontId="3" fillId="4" borderId="0" xfId="0" applyFont="1" applyFill="1" applyBorder="1" applyProtection="1">
      <protection locked="0"/>
    </xf>
    <xf numFmtId="0" fontId="15" fillId="7" borderId="0" xfId="0" applyFont="1" applyFill="1" applyBorder="1" applyAlignment="1" applyProtection="1">
      <alignment vertical="center"/>
      <protection locked="0"/>
    </xf>
    <xf numFmtId="0" fontId="15" fillId="7" borderId="0" xfId="0" applyFont="1" applyFill="1" applyBorder="1" applyAlignment="1" applyProtection="1">
      <alignment horizontal="center" vertical="center" wrapText="1"/>
      <protection locked="0"/>
    </xf>
    <xf numFmtId="0" fontId="3" fillId="7" borderId="0" xfId="0" applyFont="1" applyFill="1" applyBorder="1" applyProtection="1">
      <protection locked="0"/>
    </xf>
    <xf numFmtId="0" fontId="3" fillId="7" borderId="0" xfId="0" applyFont="1" applyFill="1" applyBorder="1" applyAlignment="1" applyProtection="1">
      <alignment horizontal="left"/>
      <protection locked="0"/>
    </xf>
    <xf numFmtId="0" fontId="0" fillId="8" borderId="0" xfId="0" applyFill="1" applyBorder="1" applyProtection="1">
      <protection locked="0"/>
    </xf>
    <xf numFmtId="0" fontId="0" fillId="8" borderId="0" xfId="0" applyFill="1" applyBorder="1" applyAlignment="1" applyProtection="1">
      <alignment horizontal="center" vertical="center" wrapText="1"/>
      <protection locked="0"/>
    </xf>
    <xf numFmtId="0" fontId="0" fillId="8" borderId="0" xfId="0" applyFill="1" applyBorder="1" applyAlignment="1" applyProtection="1">
      <alignment horizontal="left"/>
      <protection locked="0"/>
    </xf>
    <xf numFmtId="0" fontId="9" fillId="8" borderId="0" xfId="0" applyFont="1" applyFill="1" applyBorder="1" applyProtection="1">
      <protection locked="0"/>
    </xf>
    <xf numFmtId="0" fontId="9" fillId="8" borderId="0" xfId="0" applyFont="1" applyFill="1" applyBorder="1" applyAlignment="1" applyProtection="1">
      <alignment horizontal="center" vertical="center" wrapText="1"/>
      <protection locked="0"/>
    </xf>
    <xf numFmtId="0" fontId="9" fillId="8" borderId="0" xfId="0" applyFont="1" applyFill="1" applyBorder="1" applyAlignment="1" applyProtection="1">
      <alignment horizontal="left"/>
      <protection locked="0"/>
    </xf>
    <xf numFmtId="0" fontId="9" fillId="8" borderId="0" xfId="0" applyFont="1" applyFill="1" applyBorder="1" applyAlignment="1" applyProtection="1">
      <alignment horizontal="center"/>
      <protection locked="0"/>
    </xf>
    <xf numFmtId="0" fontId="0" fillId="8" borderId="0" xfId="0" applyFill="1" applyBorder="1" applyAlignment="1" applyProtection="1">
      <alignment horizontal="left" vertical="center" wrapText="1"/>
      <protection locked="0"/>
    </xf>
    <xf numFmtId="0" fontId="10" fillId="8" borderId="0" xfId="0" applyFont="1" applyFill="1" applyBorder="1" applyProtection="1">
      <protection locked="0"/>
    </xf>
    <xf numFmtId="0" fontId="0" fillId="8" borderId="0" xfId="0" applyFill="1" applyBorder="1" applyAlignment="1" applyProtection="1">
      <alignment vertical="center"/>
      <protection locked="0"/>
    </xf>
    <xf numFmtId="0" fontId="7" fillId="9" borderId="6" xfId="1" applyFont="1" applyFill="1" applyBorder="1" applyAlignment="1" applyProtection="1">
      <alignment horizontal="center" vertical="center"/>
      <protection locked="0"/>
    </xf>
    <xf numFmtId="0" fontId="0" fillId="8" borderId="0" xfId="0" applyFill="1" applyBorder="1" applyAlignment="1" applyProtection="1">
      <alignment horizontal="center" vertical="center"/>
      <protection locked="0"/>
    </xf>
    <xf numFmtId="0" fontId="0" fillId="8" borderId="0" xfId="0" applyFill="1" applyBorder="1" applyAlignment="1" applyProtection="1">
      <alignment vertical="center" wrapText="1"/>
      <protection locked="0"/>
    </xf>
    <xf numFmtId="0" fontId="0" fillId="8" borderId="0" xfId="0" applyFill="1" applyBorder="1" applyAlignment="1" applyProtection="1">
      <alignment horizontal="left" vertical="center"/>
      <protection locked="0"/>
    </xf>
    <xf numFmtId="0" fontId="0" fillId="8" borderId="0" xfId="0" applyFill="1" applyAlignment="1" applyProtection="1">
      <alignment vertical="center"/>
      <protection locked="0"/>
    </xf>
    <xf numFmtId="0" fontId="7" fillId="8" borderId="0" xfId="0" applyFont="1" applyFill="1" applyBorder="1" applyAlignment="1" applyProtection="1">
      <alignment horizontal="center" vertical="center"/>
      <protection locked="0"/>
    </xf>
    <xf numFmtId="0" fontId="3" fillId="7" borderId="0" xfId="0" applyFont="1" applyFill="1" applyBorder="1" applyAlignment="1" applyProtection="1">
      <alignment vertical="center"/>
      <protection locked="0"/>
    </xf>
    <xf numFmtId="0" fontId="9" fillId="8" borderId="0" xfId="0" applyFont="1" applyFill="1" applyBorder="1" applyAlignment="1" applyProtection="1">
      <alignment vertical="center"/>
      <protection locked="0"/>
    </xf>
    <xf numFmtId="0" fontId="9" fillId="8" borderId="0" xfId="0" applyFont="1" applyFill="1" applyBorder="1" applyAlignment="1" applyProtection="1">
      <alignment horizontal="left" vertical="center"/>
      <protection locked="0"/>
    </xf>
    <xf numFmtId="0" fontId="9" fillId="8" borderId="0" xfId="0" applyFont="1" applyFill="1" applyBorder="1" applyAlignment="1" applyProtection="1">
      <alignment horizontal="center" vertical="center"/>
      <protection locked="0"/>
    </xf>
    <xf numFmtId="0" fontId="11" fillId="8" borderId="0" xfId="0" applyFont="1" applyFill="1" applyBorder="1" applyAlignment="1" applyProtection="1">
      <alignment vertical="center"/>
      <protection locked="0"/>
    </xf>
    <xf numFmtId="0" fontId="11" fillId="8" borderId="0" xfId="0" applyFont="1" applyFill="1" applyBorder="1" applyAlignment="1" applyProtection="1">
      <alignment horizontal="center" vertical="center" wrapText="1"/>
      <protection locked="0"/>
    </xf>
    <xf numFmtId="0" fontId="0" fillId="8" borderId="0" xfId="0" applyFont="1" applyFill="1" applyBorder="1" applyAlignment="1" applyProtection="1">
      <alignment horizontal="left" vertical="center"/>
      <protection locked="0"/>
    </xf>
    <xf numFmtId="0" fontId="0" fillId="8" borderId="0" xfId="0" applyFont="1" applyFill="1" applyBorder="1" applyAlignment="1" applyProtection="1">
      <alignment horizontal="left" vertical="center" wrapText="1"/>
      <protection locked="0"/>
    </xf>
    <xf numFmtId="0" fontId="9" fillId="4" borderId="0" xfId="0" applyFont="1" applyFill="1" applyBorder="1" applyProtection="1">
      <protection locked="0"/>
    </xf>
    <xf numFmtId="0" fontId="9" fillId="4" borderId="0" xfId="0" applyFont="1" applyFill="1" applyBorder="1" applyAlignment="1" applyProtection="1">
      <alignment horizontal="center" vertical="center" wrapText="1"/>
      <protection locked="0"/>
    </xf>
    <xf numFmtId="0" fontId="28" fillId="4" borderId="0" xfId="0" applyFont="1" applyFill="1" applyProtection="1">
      <protection locked="0"/>
    </xf>
    <xf numFmtId="0" fontId="27" fillId="4" borderId="0" xfId="0" applyFont="1" applyFill="1" applyAlignment="1" applyProtection="1">
      <alignment horizontal="left"/>
      <protection locked="0"/>
    </xf>
    <xf numFmtId="0" fontId="7" fillId="4" borderId="0" xfId="0" applyFont="1" applyFill="1" applyAlignment="1" applyProtection="1">
      <alignment horizontal="left"/>
      <protection locked="0"/>
    </xf>
    <xf numFmtId="0" fontId="31" fillId="4" borderId="0" xfId="0" applyFont="1" applyFill="1" applyBorder="1" applyProtection="1">
      <protection locked="0"/>
    </xf>
    <xf numFmtId="0" fontId="7" fillId="4" borderId="0" xfId="0" applyFont="1" applyFill="1" applyBorder="1" applyAlignment="1" applyProtection="1">
      <alignment horizontal="center" vertical="center" wrapText="1"/>
      <protection locked="0"/>
    </xf>
    <xf numFmtId="0" fontId="12" fillId="6" borderId="3" xfId="3" applyAlignment="1" applyProtection="1">
      <alignment horizontal="center" vertical="center" wrapText="1"/>
      <protection locked="0"/>
    </xf>
    <xf numFmtId="0" fontId="0" fillId="8" borderId="0" xfId="0" applyFill="1" applyBorder="1" applyAlignment="1" applyProtection="1">
      <alignment horizontal="center"/>
      <protection locked="0"/>
    </xf>
    <xf numFmtId="0" fontId="0" fillId="8" borderId="0" xfId="0" applyFill="1" applyAlignment="1" applyProtection="1">
      <alignment vertical="center" wrapText="1"/>
      <protection locked="0"/>
    </xf>
    <xf numFmtId="0" fontId="0" fillId="4" borderId="7" xfId="0" applyFill="1" applyBorder="1" applyAlignment="1" applyProtection="1">
      <alignment horizontal="center" vertical="center" wrapText="1"/>
      <protection locked="0"/>
    </xf>
    <xf numFmtId="0" fontId="0" fillId="4" borderId="4" xfId="0" applyFill="1" applyBorder="1" applyAlignment="1" applyProtection="1">
      <alignment horizontal="center" vertical="center" wrapText="1"/>
      <protection locked="0"/>
    </xf>
    <xf numFmtId="0" fontId="0" fillId="4" borderId="0" xfId="19" applyFont="1" applyFill="1" applyAlignment="1" applyProtection="1">
      <alignment horizontal="center" vertical="center" wrapText="1"/>
      <protection locked="0"/>
    </xf>
    <xf numFmtId="0" fontId="0" fillId="0" borderId="0" xfId="0" applyFont="1" applyProtection="1">
      <protection locked="0"/>
    </xf>
    <xf numFmtId="0" fontId="42" fillId="4" borderId="0" xfId="19" applyFont="1" applyFill="1" applyAlignment="1" applyProtection="1">
      <alignment horizontal="center" vertical="center" wrapText="1"/>
      <protection locked="0"/>
    </xf>
    <xf numFmtId="0" fontId="41" fillId="4" borderId="0" xfId="0" applyFont="1" applyFill="1" applyBorder="1" applyAlignment="1" applyProtection="1">
      <alignment horizontal="center" vertical="center" wrapText="1"/>
      <protection locked="0"/>
    </xf>
    <xf numFmtId="0" fontId="4" fillId="4" borderId="0" xfId="0" applyFont="1" applyFill="1" applyBorder="1" applyProtection="1">
      <protection locked="0"/>
    </xf>
    <xf numFmtId="0" fontId="4" fillId="4" borderId="0" xfId="0" applyFont="1" applyFill="1" applyBorder="1" applyAlignment="1" applyProtection="1">
      <alignment horizontal="left"/>
      <protection locked="0"/>
    </xf>
    <xf numFmtId="0" fontId="0" fillId="0" borderId="0" xfId="0" applyAlignment="1" applyProtection="1">
      <alignment horizontal="center" vertical="center" wrapText="1"/>
      <protection locked="0"/>
    </xf>
    <xf numFmtId="0" fontId="0" fillId="0" borderId="0" xfId="0" applyAlignment="1" applyProtection="1">
      <alignment horizontal="left"/>
      <protection locked="0"/>
    </xf>
    <xf numFmtId="0" fontId="50" fillId="4" borderId="0" xfId="18" applyFont="1" applyFill="1" applyBorder="1" applyAlignment="1" applyProtection="1">
      <alignment vertical="center"/>
      <protection locked="0"/>
    </xf>
    <xf numFmtId="0" fontId="17" fillId="4" borderId="0" xfId="18" applyFill="1" applyBorder="1" applyAlignment="1" applyProtection="1">
      <alignment vertical="center"/>
      <protection locked="0"/>
    </xf>
    <xf numFmtId="0" fontId="17" fillId="4" borderId="0" xfId="18" applyFill="1" applyBorder="1" applyAlignment="1" applyProtection="1">
      <alignment horizontal="left" vertical="center"/>
      <protection locked="0"/>
    </xf>
    <xf numFmtId="0" fontId="46" fillId="4" borderId="0" xfId="19" applyFont="1" applyFill="1" applyAlignment="1" applyProtection="1">
      <alignment vertical="center"/>
      <protection locked="0"/>
    </xf>
    <xf numFmtId="0" fontId="24" fillId="4" borderId="0" xfId="19" applyFill="1" applyAlignment="1" applyProtection="1">
      <alignment vertical="center"/>
      <protection locked="0"/>
    </xf>
    <xf numFmtId="0" fontId="24" fillId="4" borderId="0" xfId="19" applyFill="1" applyAlignment="1" applyProtection="1">
      <alignment horizontal="left" vertical="center"/>
      <protection locked="0"/>
    </xf>
    <xf numFmtId="0" fontId="3" fillId="9" borderId="0" xfId="0" applyFont="1" applyFill="1" applyBorder="1" applyAlignment="1" applyProtection="1">
      <alignment vertical="center"/>
      <protection locked="0"/>
    </xf>
    <xf numFmtId="0" fontId="0" fillId="9" borderId="0" xfId="0" applyFill="1" applyBorder="1" applyAlignment="1" applyProtection="1">
      <alignment vertical="center"/>
      <protection locked="0"/>
    </xf>
    <xf numFmtId="0" fontId="6" fillId="4" borderId="0" xfId="19" applyFont="1" applyFill="1" applyAlignment="1" applyProtection="1">
      <alignment horizontal="left" vertical="center"/>
      <protection locked="0"/>
    </xf>
    <xf numFmtId="0" fontId="53" fillId="4" borderId="0" xfId="0" applyFont="1" applyFill="1" applyBorder="1" applyAlignment="1" applyProtection="1">
      <alignment vertical="center"/>
      <protection locked="0"/>
    </xf>
    <xf numFmtId="0" fontId="43" fillId="4" borderId="0" xfId="0" applyFont="1" applyFill="1" applyBorder="1" applyAlignment="1" applyProtection="1">
      <alignment vertical="center"/>
      <protection locked="0"/>
    </xf>
    <xf numFmtId="0" fontId="44" fillId="4" borderId="0" xfId="0" applyFont="1" applyFill="1" applyBorder="1" applyAlignment="1" applyProtection="1">
      <alignment vertical="center"/>
      <protection locked="0"/>
    </xf>
    <xf numFmtId="0" fontId="3" fillId="4" borderId="0" xfId="0" applyFont="1" applyFill="1" applyBorder="1" applyAlignment="1" applyProtection="1">
      <alignment vertical="center"/>
      <protection locked="0"/>
    </xf>
    <xf numFmtId="0" fontId="3" fillId="7" borderId="0" xfId="0" applyFont="1" applyFill="1" applyBorder="1" applyAlignment="1" applyProtection="1">
      <alignment horizontal="left" vertical="center"/>
      <protection locked="0"/>
    </xf>
    <xf numFmtId="0" fontId="10" fillId="8" borderId="0" xfId="0" applyFont="1" applyFill="1" applyBorder="1" applyAlignment="1" applyProtection="1">
      <alignment vertical="center"/>
      <protection locked="0"/>
    </xf>
    <xf numFmtId="0" fontId="0" fillId="4" borderId="0" xfId="0" applyFill="1" applyAlignment="1" applyProtection="1">
      <alignment horizontal="left" vertical="center"/>
      <protection locked="0"/>
    </xf>
    <xf numFmtId="0" fontId="9" fillId="4" borderId="0" xfId="0" applyFont="1" applyFill="1" applyBorder="1" applyAlignment="1" applyProtection="1">
      <alignment vertical="center"/>
      <protection locked="0"/>
    </xf>
    <xf numFmtId="0" fontId="28" fillId="4" borderId="0" xfId="0" applyFont="1" applyFill="1" applyAlignment="1" applyProtection="1">
      <alignment vertical="center"/>
      <protection locked="0"/>
    </xf>
    <xf numFmtId="0" fontId="27" fillId="4" borderId="0" xfId="0" applyFont="1" applyFill="1" applyAlignment="1" applyProtection="1">
      <alignment horizontal="left" vertical="center"/>
      <protection locked="0"/>
    </xf>
    <xf numFmtId="0" fontId="7" fillId="4" borderId="0" xfId="0" applyFont="1" applyFill="1" applyAlignment="1" applyProtection="1">
      <alignment horizontal="left" vertical="center"/>
      <protection locked="0"/>
    </xf>
    <xf numFmtId="0" fontId="31" fillId="4" borderId="0" xfId="0" applyFont="1" applyFill="1" applyBorder="1" applyAlignment="1" applyProtection="1">
      <alignment vertical="center"/>
      <protection locked="0"/>
    </xf>
    <xf numFmtId="0" fontId="0" fillId="4" borderId="9" xfId="0" applyFill="1" applyBorder="1" applyAlignment="1" applyProtection="1">
      <alignment vertical="center"/>
      <protection locked="0"/>
    </xf>
    <xf numFmtId="0" fontId="0" fillId="4" borderId="7" xfId="0" applyFill="1" applyBorder="1" applyAlignment="1" applyProtection="1">
      <alignment vertical="center"/>
      <protection locked="0"/>
    </xf>
    <xf numFmtId="0" fontId="0" fillId="4" borderId="10" xfId="0" applyFill="1" applyBorder="1" applyAlignment="1" applyProtection="1">
      <alignment vertical="center"/>
      <protection locked="0"/>
    </xf>
    <xf numFmtId="0" fontId="30" fillId="4" borderId="11" xfId="22" applyFill="1" applyBorder="1" applyAlignment="1" applyProtection="1">
      <alignment horizontal="left" vertical="center"/>
      <protection locked="0"/>
    </xf>
    <xf numFmtId="0" fontId="0" fillId="4" borderId="12" xfId="0" applyFill="1" applyBorder="1" applyAlignment="1" applyProtection="1">
      <alignment vertical="center"/>
      <protection locked="0"/>
    </xf>
    <xf numFmtId="0" fontId="30" fillId="4" borderId="11" xfId="22" applyFill="1" applyBorder="1" applyAlignment="1" applyProtection="1">
      <alignment vertical="center"/>
      <protection locked="0"/>
    </xf>
    <xf numFmtId="0" fontId="10" fillId="4" borderId="12" xfId="0" applyFont="1" applyFill="1" applyBorder="1" applyAlignment="1" applyProtection="1">
      <alignment vertical="center"/>
      <protection locked="0"/>
    </xf>
    <xf numFmtId="0" fontId="0" fillId="4" borderId="11" xfId="0" applyFill="1" applyBorder="1" applyAlignment="1" applyProtection="1">
      <alignment horizontal="left" vertical="center"/>
      <protection locked="0"/>
    </xf>
    <xf numFmtId="11" fontId="0" fillId="4" borderId="0" xfId="0" applyNumberFormat="1" applyFill="1" applyBorder="1" applyAlignment="1" applyProtection="1">
      <alignment vertical="center"/>
      <protection locked="0"/>
    </xf>
    <xf numFmtId="0" fontId="0" fillId="4" borderId="13" xfId="0" applyFill="1" applyBorder="1" applyAlignment="1" applyProtection="1">
      <alignment vertical="center"/>
      <protection locked="0"/>
    </xf>
    <xf numFmtId="0" fontId="0" fillId="4" borderId="4" xfId="0" applyFill="1" applyBorder="1" applyAlignment="1" applyProtection="1">
      <alignment vertical="center"/>
      <protection locked="0"/>
    </xf>
    <xf numFmtId="0" fontId="0" fillId="4" borderId="14" xfId="0" applyFill="1" applyBorder="1" applyAlignment="1" applyProtection="1">
      <alignment vertical="center"/>
      <protection locked="0"/>
    </xf>
    <xf numFmtId="0" fontId="0" fillId="4" borderId="0" xfId="19" applyFont="1" applyFill="1" applyAlignment="1" applyProtection="1">
      <alignment horizontal="left" vertical="center"/>
      <protection locked="0"/>
    </xf>
    <xf numFmtId="0" fontId="42" fillId="4" borderId="0" xfId="19" applyFont="1" applyFill="1" applyAlignment="1" applyProtection="1">
      <alignment horizontal="left" vertical="center"/>
      <protection locked="0"/>
    </xf>
    <xf numFmtId="0" fontId="41" fillId="4" borderId="0" xfId="0" applyFont="1" applyFill="1" applyBorder="1" applyAlignment="1" applyProtection="1">
      <alignment vertical="center"/>
      <protection locked="0"/>
    </xf>
    <xf numFmtId="0" fontId="0" fillId="0" borderId="0" xfId="0" applyAlignment="1" applyProtection="1">
      <alignment horizontal="left" vertical="center"/>
      <protection locked="0"/>
    </xf>
    <xf numFmtId="0" fontId="2" fillId="3" borderId="2" xfId="2" applyAlignment="1" applyProtection="1">
      <alignment horizontal="center" vertical="center"/>
    </xf>
    <xf numFmtId="11" fontId="2" fillId="3" borderId="2" xfId="2" applyNumberFormat="1" applyAlignment="1" applyProtection="1">
      <alignment horizontal="center" vertical="center"/>
    </xf>
    <xf numFmtId="0" fontId="0" fillId="8" borderId="0" xfId="0" applyFill="1" applyBorder="1" applyAlignment="1" applyProtection="1">
      <alignment vertical="center"/>
    </xf>
    <xf numFmtId="0" fontId="0" fillId="8" borderId="0" xfId="0" applyFill="1" applyBorder="1" applyAlignment="1" applyProtection="1">
      <alignment horizontal="left" vertical="center"/>
    </xf>
    <xf numFmtId="0" fontId="0" fillId="8" borderId="0" xfId="0" applyFill="1" applyBorder="1" applyAlignment="1" applyProtection="1">
      <alignment horizontal="center" vertical="center"/>
    </xf>
    <xf numFmtId="0" fontId="26" fillId="3" borderId="1" xfId="20" applyAlignment="1" applyProtection="1">
      <alignment horizontal="center" vertical="center"/>
    </xf>
    <xf numFmtId="0" fontId="7" fillId="4" borderId="0" xfId="19" applyFont="1" applyFill="1" applyBorder="1" applyAlignment="1" applyProtection="1">
      <alignment vertical="center"/>
      <protection locked="0"/>
    </xf>
    <xf numFmtId="0" fontId="7" fillId="4" borderId="0" xfId="19" applyFont="1" applyFill="1" applyBorder="1" applyAlignment="1" applyProtection="1">
      <alignment horizontal="left" vertical="center"/>
      <protection locked="0"/>
    </xf>
    <xf numFmtId="0" fontId="7" fillId="0" borderId="0" xfId="0" applyFont="1" applyProtection="1">
      <protection locked="0"/>
    </xf>
    <xf numFmtId="0" fontId="7" fillId="4" borderId="0" xfId="19" applyFont="1" applyFill="1" applyBorder="1" applyAlignment="1" applyProtection="1">
      <alignment horizontal="left" vertical="center" wrapText="1"/>
      <protection locked="0"/>
    </xf>
    <xf numFmtId="0" fontId="0" fillId="0" borderId="0" xfId="0" applyFill="1" applyBorder="1" applyProtection="1">
      <protection locked="0"/>
    </xf>
    <xf numFmtId="0" fontId="45" fillId="0" borderId="0" xfId="19" applyFont="1" applyFill="1" applyBorder="1" applyAlignment="1" applyProtection="1">
      <alignment vertical="center"/>
      <protection locked="0"/>
    </xf>
    <xf numFmtId="0" fontId="47" fillId="0" borderId="0" xfId="19" applyFont="1" applyFill="1" applyBorder="1" applyAlignment="1" applyProtection="1">
      <alignment vertical="center"/>
      <protection locked="0"/>
    </xf>
    <xf numFmtId="0" fontId="4" fillId="4" borderId="0" xfId="0" applyFont="1" applyFill="1" applyBorder="1" applyAlignment="1" applyProtection="1">
      <alignment wrapText="1"/>
      <protection locked="0"/>
    </xf>
    <xf numFmtId="0" fontId="6" fillId="4" borderId="0" xfId="19" applyFont="1" applyFill="1" applyAlignment="1" applyProtection="1">
      <alignment wrapText="1"/>
      <protection locked="0"/>
    </xf>
    <xf numFmtId="0" fontId="12" fillId="6" borderId="3" xfId="3" applyAlignment="1" applyProtection="1">
      <alignment horizontal="center" vertical="center"/>
      <protection locked="0"/>
    </xf>
    <xf numFmtId="0" fontId="7" fillId="8" borderId="0" xfId="0" applyFont="1" applyFill="1" applyBorder="1" applyAlignment="1" applyProtection="1">
      <alignment horizontal="center"/>
      <protection locked="0"/>
    </xf>
    <xf numFmtId="0" fontId="0" fillId="8" borderId="0" xfId="0" applyFont="1" applyFill="1" applyBorder="1" applyAlignment="1" applyProtection="1">
      <alignment horizontal="center" vertical="center"/>
      <protection locked="0"/>
    </xf>
    <xf numFmtId="0" fontId="7" fillId="8" borderId="0" xfId="0" applyFont="1" applyFill="1" applyBorder="1" applyAlignment="1" applyProtection="1">
      <alignment vertical="center"/>
      <protection locked="0"/>
    </xf>
    <xf numFmtId="49" fontId="7" fillId="8" borderId="0" xfId="0" applyNumberFormat="1" applyFont="1" applyFill="1" applyBorder="1" applyAlignment="1" applyProtection="1">
      <alignment horizontal="left" vertical="center"/>
      <protection locked="0"/>
    </xf>
    <xf numFmtId="0" fontId="35" fillId="4" borderId="0" xfId="0" applyFont="1" applyFill="1" applyBorder="1" applyProtection="1">
      <protection locked="0"/>
    </xf>
    <xf numFmtId="0" fontId="16" fillId="4" borderId="0" xfId="0" applyFont="1" applyFill="1" applyBorder="1" applyProtection="1">
      <protection locked="0"/>
    </xf>
    <xf numFmtId="0" fontId="22" fillId="4" borderId="0" xfId="0" applyFont="1" applyFill="1" applyBorder="1" applyProtection="1">
      <protection locked="0"/>
    </xf>
    <xf numFmtId="0" fontId="10" fillId="4" borderId="0" xfId="0" applyFont="1" applyFill="1" applyBorder="1" applyProtection="1">
      <protection locked="0"/>
    </xf>
    <xf numFmtId="0" fontId="7" fillId="8" borderId="0" xfId="0" applyFont="1" applyFill="1" applyBorder="1" applyAlignment="1" applyProtection="1">
      <alignment horizontal="left"/>
      <protection locked="0"/>
    </xf>
    <xf numFmtId="0" fontId="36" fillId="4" borderId="0" xfId="0" applyFont="1" applyFill="1" applyBorder="1" applyAlignment="1" applyProtection="1">
      <alignment vertical="center"/>
      <protection locked="0"/>
    </xf>
    <xf numFmtId="0" fontId="7" fillId="8" borderId="0" xfId="0" applyFont="1" applyFill="1" applyBorder="1" applyAlignment="1" applyProtection="1">
      <alignment horizontal="left" vertical="center"/>
      <protection locked="0"/>
    </xf>
    <xf numFmtId="0" fontId="36" fillId="4" borderId="0" xfId="0" applyFont="1" applyFill="1" applyBorder="1" applyProtection="1">
      <protection locked="0"/>
    </xf>
    <xf numFmtId="0" fontId="6" fillId="4" borderId="0" xfId="19" applyFont="1" applyFill="1" applyBorder="1" applyAlignment="1" applyProtection="1">
      <alignment wrapText="1"/>
      <protection locked="0"/>
    </xf>
    <xf numFmtId="0" fontId="6" fillId="4" borderId="0" xfId="19" applyFont="1" applyFill="1" applyBorder="1" applyAlignment="1" applyProtection="1">
      <alignment horizontal="left"/>
      <protection locked="0"/>
    </xf>
    <xf numFmtId="0" fontId="5" fillId="8" borderId="0" xfId="0" applyFont="1" applyFill="1" applyBorder="1" applyAlignment="1" applyProtection="1">
      <alignment horizontal="left" vertical="center"/>
      <protection locked="0"/>
    </xf>
    <xf numFmtId="0" fontId="4" fillId="8" borderId="0" xfId="0" applyFont="1" applyFill="1" applyBorder="1" applyAlignment="1" applyProtection="1">
      <alignment horizontal="left" vertical="center"/>
      <protection locked="0"/>
    </xf>
    <xf numFmtId="0" fontId="4" fillId="8" borderId="0" xfId="0" applyFont="1" applyFill="1" applyBorder="1" applyAlignment="1" applyProtection="1">
      <alignment horizontal="left"/>
      <protection locked="0"/>
    </xf>
    <xf numFmtId="0" fontId="10" fillId="8" borderId="0" xfId="0" applyFont="1" applyFill="1" applyBorder="1" applyAlignment="1" applyProtection="1">
      <alignment horizontal="left" vertical="center"/>
      <protection locked="0"/>
    </xf>
    <xf numFmtId="0" fontId="0" fillId="8" borderId="0" xfId="0" applyFill="1" applyAlignment="1" applyProtection="1">
      <alignment horizontal="left"/>
      <protection locked="0"/>
    </xf>
    <xf numFmtId="0" fontId="27" fillId="4" borderId="0" xfId="0" applyFont="1" applyFill="1" applyBorder="1" applyProtection="1">
      <protection locked="0"/>
    </xf>
    <xf numFmtId="0" fontId="4" fillId="8" borderId="0" xfId="0" applyFont="1" applyFill="1" applyBorder="1" applyAlignment="1" applyProtection="1">
      <alignment horizontal="center" vertical="center"/>
      <protection locked="0"/>
    </xf>
    <xf numFmtId="0" fontId="6" fillId="4" borderId="0" xfId="19" applyFont="1" applyFill="1" applyAlignment="1" applyProtection="1">
      <alignment vertical="center" wrapText="1"/>
      <protection locked="0"/>
    </xf>
    <xf numFmtId="0" fontId="18" fillId="8" borderId="0" xfId="0" applyFont="1" applyFill="1" applyBorder="1" applyAlignment="1" applyProtection="1">
      <alignment horizontal="center" vertical="center"/>
      <protection locked="0"/>
    </xf>
    <xf numFmtId="0" fontId="27" fillId="4" borderId="18" xfId="0" applyFont="1" applyFill="1" applyBorder="1" applyAlignment="1" applyProtection="1">
      <alignment vertical="center"/>
      <protection locked="0"/>
    </xf>
    <xf numFmtId="0" fontId="36" fillId="4" borderId="19" xfId="0" applyFont="1" applyFill="1" applyBorder="1" applyAlignment="1" applyProtection="1">
      <alignment vertical="center"/>
      <protection locked="0"/>
    </xf>
    <xf numFmtId="0" fontId="7" fillId="4" borderId="19" xfId="0" applyFont="1" applyFill="1" applyBorder="1" applyAlignment="1" applyProtection="1">
      <alignment vertical="center"/>
      <protection locked="0"/>
    </xf>
    <xf numFmtId="0" fontId="7" fillId="4" borderId="22" xfId="0" applyFont="1" applyFill="1" applyBorder="1" applyAlignment="1" applyProtection="1">
      <alignment horizontal="left" vertical="center" wrapText="1"/>
      <protection locked="0"/>
    </xf>
    <xf numFmtId="0" fontId="48" fillId="4" borderId="0" xfId="19" applyFont="1" applyFill="1" applyBorder="1" applyAlignment="1" applyProtection="1">
      <alignment vertical="center"/>
      <protection locked="0"/>
    </xf>
    <xf numFmtId="0" fontId="6" fillId="4" borderId="0" xfId="19" applyFont="1" applyFill="1" applyBorder="1" applyAlignment="1" applyProtection="1">
      <alignment vertical="center"/>
      <protection locked="0"/>
    </xf>
    <xf numFmtId="0" fontId="6" fillId="4" borderId="0" xfId="19" applyFont="1" applyFill="1" applyBorder="1" applyAlignment="1" applyProtection="1">
      <alignment horizontal="left" vertical="center"/>
      <protection locked="0"/>
    </xf>
    <xf numFmtId="0" fontId="45" fillId="4" borderId="0" xfId="19" applyFont="1" applyFill="1" applyBorder="1" applyAlignment="1" applyProtection="1">
      <alignment vertical="center"/>
      <protection locked="0"/>
    </xf>
    <xf numFmtId="0" fontId="46" fillId="4" borderId="0" xfId="19" applyFont="1" applyFill="1" applyBorder="1" applyAlignment="1" applyProtection="1">
      <alignment vertical="center"/>
      <protection locked="0"/>
    </xf>
    <xf numFmtId="0" fontId="46" fillId="4" borderId="0" xfId="19" applyFont="1" applyFill="1" applyBorder="1" applyAlignment="1" applyProtection="1">
      <alignment horizontal="left" vertical="center"/>
      <protection locked="0"/>
    </xf>
    <xf numFmtId="0" fontId="46" fillId="4" borderId="0" xfId="0" applyFont="1" applyFill="1" applyBorder="1" applyAlignment="1" applyProtection="1">
      <alignment vertical="center"/>
      <protection locked="0"/>
    </xf>
    <xf numFmtId="0" fontId="7" fillId="0" borderId="0" xfId="0" applyFont="1" applyAlignment="1" applyProtection="1">
      <alignment vertical="center"/>
      <protection locked="0"/>
    </xf>
    <xf numFmtId="0" fontId="7" fillId="4" borderId="0" xfId="22" applyFont="1" applyFill="1" applyBorder="1" applyAlignment="1" applyProtection="1">
      <alignment vertical="center"/>
      <protection locked="0"/>
    </xf>
    <xf numFmtId="0" fontId="35" fillId="4" borderId="0" xfId="0" applyFont="1" applyFill="1" applyBorder="1" applyAlignment="1" applyProtection="1">
      <alignment vertical="center"/>
      <protection locked="0"/>
    </xf>
    <xf numFmtId="0" fontId="10" fillId="4" borderId="0" xfId="0" applyFont="1" applyFill="1" applyBorder="1" applyAlignment="1" applyProtection="1">
      <alignment vertical="center"/>
      <protection locked="0"/>
    </xf>
    <xf numFmtId="0" fontId="0" fillId="8" borderId="0" xfId="0" applyFill="1" applyAlignment="1" applyProtection="1">
      <alignment horizontal="left" vertical="center"/>
      <protection locked="0"/>
    </xf>
    <xf numFmtId="0" fontId="0" fillId="8" borderId="7" xfId="0" applyFill="1" applyBorder="1" applyAlignment="1" applyProtection="1">
      <alignment horizontal="left" vertical="center" wrapText="1"/>
      <protection locked="0"/>
    </xf>
    <xf numFmtId="0" fontId="7" fillId="8" borderId="8" xfId="0" applyFont="1" applyFill="1" applyBorder="1" applyAlignment="1" applyProtection="1">
      <alignment horizontal="right" vertical="center"/>
      <protection locked="0"/>
    </xf>
    <xf numFmtId="0" fontId="0" fillId="8" borderId="8" xfId="0" applyFill="1" applyBorder="1" applyAlignment="1" applyProtection="1">
      <alignment horizontal="right" vertical="center" wrapText="1"/>
      <protection locked="0"/>
    </xf>
    <xf numFmtId="11" fontId="7" fillId="9" borderId="6" xfId="1" applyNumberFormat="1" applyFont="1" applyFill="1" applyBorder="1" applyAlignment="1" applyProtection="1">
      <alignment horizontal="center" vertical="center"/>
      <protection locked="0"/>
    </xf>
    <xf numFmtId="0" fontId="0" fillId="8" borderId="4" xfId="0" applyFill="1" applyBorder="1" applyAlignment="1" applyProtection="1">
      <alignment horizontal="right" vertical="center" wrapText="1"/>
      <protection locked="0"/>
    </xf>
    <xf numFmtId="11" fontId="2" fillId="3" borderId="2" xfId="2" applyNumberFormat="1" applyAlignment="1" applyProtection="1">
      <alignment horizontal="center" vertical="center" wrapText="1"/>
    </xf>
    <xf numFmtId="0" fontId="0" fillId="4" borderId="16" xfId="0" applyFill="1" applyBorder="1" applyAlignment="1" applyProtection="1">
      <alignment horizontal="left" vertical="center"/>
      <protection locked="0"/>
    </xf>
    <xf numFmtId="0" fontId="7" fillId="4" borderId="21" xfId="0" applyFont="1" applyFill="1" applyBorder="1" applyAlignment="1" applyProtection="1">
      <alignment horizontal="left" vertical="center" wrapText="1"/>
      <protection locked="0"/>
    </xf>
    <xf numFmtId="0" fontId="7" fillId="4" borderId="22" xfId="0" applyFont="1" applyFill="1" applyBorder="1" applyAlignment="1" applyProtection="1">
      <alignment vertical="center"/>
      <protection locked="0"/>
    </xf>
    <xf numFmtId="0" fontId="48" fillId="4" borderId="0" xfId="19" applyFont="1" applyFill="1" applyBorder="1" applyProtection="1">
      <protection locked="0"/>
    </xf>
    <xf numFmtId="0" fontId="6" fillId="4" borderId="0" xfId="19" applyFont="1" applyFill="1" applyBorder="1" applyProtection="1">
      <protection locked="0"/>
    </xf>
    <xf numFmtId="0" fontId="30" fillId="0" borderId="18" xfId="22" applyFont="1" applyFill="1" applyBorder="1" applyAlignment="1" applyProtection="1">
      <alignment vertical="center"/>
      <protection locked="0"/>
    </xf>
    <xf numFmtId="0" fontId="30" fillId="0" borderId="0" xfId="22" applyFont="1" applyFill="1" applyBorder="1" applyAlignment="1" applyProtection="1">
      <alignment vertical="center"/>
      <protection locked="0"/>
    </xf>
    <xf numFmtId="0" fontId="44" fillId="0" borderId="18" xfId="0" applyFont="1" applyFill="1" applyBorder="1" applyAlignment="1" applyProtection="1">
      <alignment vertical="center"/>
      <protection locked="0"/>
    </xf>
    <xf numFmtId="0" fontId="44" fillId="0" borderId="0" xfId="0" applyFont="1" applyFill="1" applyBorder="1" applyAlignment="1" applyProtection="1">
      <alignment vertical="center"/>
      <protection locked="0"/>
    </xf>
    <xf numFmtId="0" fontId="47" fillId="4" borderId="0" xfId="19" applyFont="1" applyFill="1" applyBorder="1" applyAlignment="1" applyProtection="1">
      <alignment vertical="center"/>
      <protection locked="0"/>
    </xf>
    <xf numFmtId="0" fontId="47" fillId="4" borderId="0" xfId="19" applyFont="1" applyFill="1" applyBorder="1" applyAlignment="1" applyProtection="1">
      <alignment horizontal="left" vertical="center"/>
      <protection locked="0"/>
    </xf>
    <xf numFmtId="0" fontId="47" fillId="4" borderId="0" xfId="0" applyFont="1" applyFill="1" applyBorder="1" applyProtection="1">
      <protection locked="0"/>
    </xf>
    <xf numFmtId="0" fontId="41" fillId="0" borderId="0" xfId="0" applyFont="1" applyFill="1" applyBorder="1" applyAlignment="1" applyProtection="1">
      <alignment vertical="center" wrapText="1"/>
      <protection locked="0"/>
    </xf>
    <xf numFmtId="0" fontId="41" fillId="0" borderId="0" xfId="0" applyFont="1" applyFill="1" applyBorder="1" applyAlignment="1" applyProtection="1">
      <alignment wrapText="1"/>
      <protection locked="0"/>
    </xf>
    <xf numFmtId="0" fontId="0" fillId="0" borderId="0" xfId="0" applyFont="1" applyFill="1" applyBorder="1" applyProtection="1">
      <protection locked="0"/>
    </xf>
    <xf numFmtId="0" fontId="4" fillId="0" borderId="0" xfId="0" applyFont="1" applyFill="1" applyBorder="1" applyAlignment="1" applyProtection="1">
      <alignment horizontal="left" vertical="center" wrapText="1"/>
      <protection locked="0"/>
    </xf>
    <xf numFmtId="0" fontId="51" fillId="0" borderId="0" xfId="22" applyFont="1" applyFill="1" applyBorder="1" applyAlignment="1" applyProtection="1">
      <alignment vertical="center"/>
      <protection locked="0"/>
    </xf>
    <xf numFmtId="0" fontId="30" fillId="0" borderId="0" xfId="22" applyFill="1" applyBorder="1" applyAlignment="1" applyProtection="1">
      <alignment vertical="center"/>
      <protection locked="0"/>
    </xf>
    <xf numFmtId="0" fontId="6" fillId="0" borderId="0" xfId="19" applyFont="1" applyFill="1" applyBorder="1" applyAlignment="1" applyProtection="1">
      <alignment wrapText="1"/>
      <protection locked="0"/>
    </xf>
    <xf numFmtId="0" fontId="6" fillId="0" borderId="0" xfId="19" applyFont="1" applyFill="1" applyBorder="1" applyAlignment="1" applyProtection="1">
      <alignment horizontal="left"/>
      <protection locked="0"/>
    </xf>
    <xf numFmtId="0" fontId="7" fillId="0" borderId="0" xfId="22" applyFont="1" applyFill="1" applyBorder="1" applyAlignment="1" applyProtection="1">
      <alignment vertical="center"/>
      <protection locked="0"/>
    </xf>
    <xf numFmtId="0" fontId="7" fillId="0" borderId="0" xfId="0" applyFont="1" applyFill="1" applyBorder="1" applyAlignment="1" applyProtection="1">
      <alignment horizontal="left"/>
      <protection locked="0"/>
    </xf>
    <xf numFmtId="0" fontId="7" fillId="0" borderId="0" xfId="0" applyFont="1" applyFill="1" applyBorder="1" applyProtection="1">
      <protection locked="0"/>
    </xf>
    <xf numFmtId="0" fontId="0" fillId="0" borderId="0" xfId="0" applyFill="1" applyBorder="1" applyAlignment="1" applyProtection="1">
      <alignment horizontal="left"/>
      <protection locked="0"/>
    </xf>
    <xf numFmtId="0" fontId="53" fillId="0" borderId="0" xfId="0" applyFont="1" applyFill="1" applyBorder="1" applyProtection="1">
      <protection locked="0"/>
    </xf>
    <xf numFmtId="0" fontId="31" fillId="0" borderId="0" xfId="0" applyFont="1" applyFill="1" applyBorder="1" applyProtection="1">
      <protection locked="0"/>
    </xf>
    <xf numFmtId="0" fontId="27" fillId="0" borderId="0" xfId="0" applyFont="1" applyFill="1" applyBorder="1" applyProtection="1">
      <protection locked="0"/>
    </xf>
    <xf numFmtId="0" fontId="7" fillId="0" borderId="0" xfId="19" applyFont="1" applyFill="1" applyBorder="1" applyAlignment="1" applyProtection="1">
      <alignment vertical="center"/>
      <protection locked="0"/>
    </xf>
    <xf numFmtId="0" fontId="43" fillId="0" borderId="0" xfId="0" applyFont="1" applyFill="1" applyBorder="1" applyProtection="1">
      <protection locked="0"/>
    </xf>
    <xf numFmtId="0" fontId="0" fillId="0" borderId="0" xfId="0" applyFont="1" applyFill="1" applyBorder="1" applyAlignment="1" applyProtection="1">
      <alignment horizontal="left"/>
      <protection locked="0"/>
    </xf>
    <xf numFmtId="0" fontId="44" fillId="0" borderId="0" xfId="0" applyFont="1" applyFill="1" applyBorder="1" applyProtection="1">
      <protection locked="0"/>
    </xf>
    <xf numFmtId="0" fontId="19" fillId="8" borderId="0" xfId="0" applyFont="1" applyFill="1" applyBorder="1" applyAlignment="1" applyProtection="1">
      <alignment vertical="center"/>
      <protection locked="0"/>
    </xf>
    <xf numFmtId="0" fontId="30" fillId="4" borderId="0" xfId="22" applyFill="1" applyBorder="1" applyAlignment="1" applyProtection="1">
      <alignment vertical="center"/>
      <protection locked="0"/>
    </xf>
    <xf numFmtId="0" fontId="27" fillId="8" borderId="0" xfId="0" applyFont="1" applyFill="1" applyBorder="1" applyAlignment="1" applyProtection="1">
      <alignment horizontal="left"/>
      <protection locked="0"/>
    </xf>
    <xf numFmtId="0" fontId="5" fillId="8" borderId="0" xfId="0" applyFont="1" applyFill="1" applyBorder="1" applyAlignment="1" applyProtection="1">
      <alignment horizontal="left" vertical="center" wrapText="1"/>
      <protection locked="0"/>
    </xf>
    <xf numFmtId="0" fontId="49" fillId="4" borderId="18" xfId="0" applyFont="1" applyFill="1" applyBorder="1" applyAlignment="1" applyProtection="1">
      <alignment vertical="center"/>
      <protection locked="0"/>
    </xf>
    <xf numFmtId="0" fontId="0" fillId="4" borderId="19" xfId="0" applyFill="1" applyBorder="1" applyAlignment="1" applyProtection="1">
      <alignment horizontal="left" vertical="center"/>
      <protection locked="0"/>
    </xf>
    <xf numFmtId="0" fontId="0" fillId="4" borderId="19" xfId="0" applyFill="1" applyBorder="1" applyAlignment="1" applyProtection="1">
      <alignment vertical="center"/>
      <protection locked="0"/>
    </xf>
    <xf numFmtId="0" fontId="0" fillId="4" borderId="0" xfId="0" applyFont="1" applyFill="1" applyAlignment="1" applyProtection="1">
      <alignment vertical="center"/>
    </xf>
    <xf numFmtId="14" fontId="0" fillId="4" borderId="0" xfId="0" applyNumberFormat="1" applyFont="1" applyFill="1" applyAlignment="1" applyProtection="1">
      <alignment vertical="center"/>
    </xf>
    <xf numFmtId="0" fontId="48" fillId="4" borderId="0" xfId="0" applyFont="1" applyFill="1" applyAlignment="1" applyProtection="1">
      <alignment vertical="center"/>
      <protection locked="0"/>
    </xf>
    <xf numFmtId="0" fontId="0" fillId="4" borderId="0" xfId="0" applyFill="1" applyAlignment="1" applyProtection="1">
      <alignment vertical="center"/>
    </xf>
    <xf numFmtId="14" fontId="0" fillId="4" borderId="0" xfId="0" applyNumberFormat="1" applyFill="1" applyAlignment="1" applyProtection="1">
      <alignment vertical="center"/>
    </xf>
    <xf numFmtId="0" fontId="46" fillId="4" borderId="0" xfId="0" applyFont="1" applyFill="1" applyAlignment="1" applyProtection="1">
      <alignment horizontal="justify" vertical="center" wrapText="1"/>
      <protection locked="0"/>
    </xf>
    <xf numFmtId="0" fontId="0" fillId="0" borderId="0" xfId="0" applyAlignment="1">
      <alignment horizontal="left" vertical="center"/>
    </xf>
    <xf numFmtId="0" fontId="54" fillId="4" borderId="0" xfId="23" applyFont="1" applyFill="1" applyBorder="1" applyAlignment="1">
      <alignment horizontal="left" vertical="center"/>
    </xf>
    <xf numFmtId="0" fontId="9" fillId="4" borderId="0" xfId="0" applyFont="1" applyFill="1" applyBorder="1" applyAlignment="1" applyProtection="1">
      <alignment horizontal="left" vertical="center" wrapText="1"/>
      <protection locked="0"/>
    </xf>
    <xf numFmtId="0" fontId="0" fillId="8" borderId="0" xfId="0" applyFill="1" applyBorder="1" applyAlignment="1" applyProtection="1">
      <alignment horizontal="left" vertical="center" wrapText="1"/>
      <protection locked="0"/>
    </xf>
    <xf numFmtId="0" fontId="7" fillId="4" borderId="0" xfId="0" applyFont="1" applyFill="1" applyBorder="1" applyAlignment="1" applyProtection="1">
      <alignment horizontal="left" vertical="center" wrapText="1"/>
      <protection locked="0"/>
    </xf>
    <xf numFmtId="0" fontId="30" fillId="4" borderId="18" xfId="22" applyFont="1" applyFill="1" applyBorder="1" applyAlignment="1" applyProtection="1">
      <alignment horizontal="left" vertical="center"/>
      <protection locked="0"/>
    </xf>
    <xf numFmtId="0" fontId="30" fillId="4" borderId="0" xfId="22" applyFont="1" applyFill="1" applyBorder="1" applyAlignment="1" applyProtection="1">
      <alignment horizontal="left" vertical="center"/>
      <protection locked="0"/>
    </xf>
    <xf numFmtId="0" fontId="30" fillId="4" borderId="19" xfId="22" applyFont="1" applyFill="1" applyBorder="1" applyAlignment="1" applyProtection="1">
      <alignment horizontal="left" vertical="center"/>
      <protection locked="0"/>
    </xf>
    <xf numFmtId="0" fontId="44" fillId="4" borderId="18" xfId="0" applyFont="1" applyFill="1" applyBorder="1" applyAlignment="1" applyProtection="1">
      <alignment horizontal="left" vertical="center"/>
      <protection locked="0"/>
    </xf>
    <xf numFmtId="0" fontId="44" fillId="4" borderId="0" xfId="0" applyFont="1" applyFill="1" applyBorder="1" applyAlignment="1" applyProtection="1">
      <alignment horizontal="left" vertical="center"/>
      <protection locked="0"/>
    </xf>
    <xf numFmtId="0" fontId="44" fillId="4" borderId="19" xfId="0" applyFont="1" applyFill="1" applyBorder="1" applyAlignment="1" applyProtection="1">
      <alignment horizontal="left" vertical="center"/>
      <protection locked="0"/>
    </xf>
    <xf numFmtId="0" fontId="47" fillId="4" borderId="0" xfId="22" applyFont="1" applyFill="1" applyBorder="1" applyAlignment="1" applyProtection="1">
      <alignment horizontal="left" vertical="center" wrapText="1"/>
      <protection locked="0"/>
    </xf>
    <xf numFmtId="0" fontId="47" fillId="4" borderId="0" xfId="0" applyFont="1" applyFill="1" applyBorder="1" applyAlignment="1" applyProtection="1">
      <alignment horizontal="left" vertical="center" wrapText="1"/>
      <protection locked="0"/>
    </xf>
    <xf numFmtId="0" fontId="0" fillId="8" borderId="0" xfId="0" applyFill="1" applyBorder="1" applyAlignment="1" applyProtection="1">
      <alignment horizontal="left" vertical="center"/>
      <protection locked="0"/>
    </xf>
    <xf numFmtId="0" fontId="51" fillId="4" borderId="0" xfId="22" applyFont="1" applyFill="1" applyBorder="1" applyAlignment="1" applyProtection="1">
      <alignment horizontal="left" vertical="center"/>
      <protection locked="0"/>
    </xf>
    <xf numFmtId="0" fontId="53" fillId="4" borderId="0" xfId="0" applyFont="1" applyFill="1" applyBorder="1" applyAlignment="1" applyProtection="1">
      <alignment horizontal="left" vertical="center"/>
      <protection locked="0"/>
    </xf>
    <xf numFmtId="0" fontId="46" fillId="4" borderId="0" xfId="19" applyFont="1" applyFill="1" applyBorder="1" applyAlignment="1" applyProtection="1">
      <alignment horizontal="left" vertical="center" wrapText="1"/>
      <protection locked="0"/>
    </xf>
    <xf numFmtId="0" fontId="7" fillId="4" borderId="0" xfId="0" applyFont="1" applyFill="1" applyBorder="1" applyAlignment="1" applyProtection="1">
      <alignment horizontal="left" wrapText="1"/>
      <protection locked="0"/>
    </xf>
    <xf numFmtId="0" fontId="0" fillId="8" borderId="4" xfId="0" applyFill="1" applyBorder="1" applyAlignment="1" applyProtection="1">
      <alignment horizontal="left" vertical="center" wrapText="1"/>
      <protection locked="0"/>
    </xf>
    <xf numFmtId="0" fontId="27" fillId="4" borderId="18" xfId="0" applyFont="1" applyFill="1" applyBorder="1" applyAlignment="1" applyProtection="1">
      <alignment horizontal="left" vertical="center"/>
      <protection locked="0"/>
    </xf>
    <xf numFmtId="0" fontId="27" fillId="4" borderId="0" xfId="0" applyFont="1" applyFill="1" applyBorder="1" applyAlignment="1" applyProtection="1">
      <alignment horizontal="left" vertical="center"/>
      <protection locked="0"/>
    </xf>
    <xf numFmtId="0" fontId="27" fillId="4" borderId="19" xfId="0" applyFont="1" applyFill="1" applyBorder="1" applyAlignment="1" applyProtection="1">
      <alignment horizontal="left" vertical="center"/>
      <protection locked="0"/>
    </xf>
    <xf numFmtId="0" fontId="36" fillId="4" borderId="0" xfId="0" applyFont="1" applyFill="1" applyBorder="1" applyAlignment="1" applyProtection="1">
      <alignment horizontal="left" vertical="center"/>
      <protection locked="0"/>
    </xf>
    <xf numFmtId="0" fontId="47" fillId="0" borderId="0" xfId="0" applyFont="1" applyFill="1" applyBorder="1" applyAlignment="1" applyProtection="1">
      <alignment horizontal="left" vertical="center" wrapText="1"/>
      <protection locked="0"/>
    </xf>
  </cellXfs>
  <cellStyles count="24">
    <cellStyle name="Calculation" xfId="20" builtinId="22"/>
    <cellStyle name="Check Cell" xfId="3" builtinId="23"/>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Heading 1" xfId="18" builtinId="16"/>
    <cellStyle name="Heading 4" xfId="22" builtinId="19"/>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23" builtinId="8"/>
    <cellStyle name="Input" xfId="1" builtinId="20"/>
    <cellStyle name="Normal" xfId="0" builtinId="0"/>
    <cellStyle name="Normal 2" xfId="19"/>
    <cellStyle name="Normal 2 2" xfId="21"/>
    <cellStyle name="Output" xfId="2" builtinId="21"/>
  </cellStyles>
  <dxfs count="0"/>
  <tableStyles count="0" defaultTableStyle="TableStyleMedium2" defaultPivotStyle="PivotStyleLight16"/>
  <colors>
    <mruColors>
      <color rgb="FFEFB011"/>
      <color rgb="FFFFFF00"/>
      <color rgb="FFD89E0E"/>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254000</xdr:colOff>
      <xdr:row>0</xdr:row>
      <xdr:rowOff>123825</xdr:rowOff>
    </xdr:from>
    <xdr:to>
      <xdr:col>15</xdr:col>
      <xdr:colOff>727172</xdr:colOff>
      <xdr:row>3</xdr:row>
      <xdr:rowOff>90661</xdr:rowOff>
    </xdr:to>
    <xdr:pic>
      <xdr:nvPicPr>
        <xdr:cNvPr id="2" name="Picture 1"/>
        <xdr:cNvPicPr>
          <a:picLocks noChangeAspect="1"/>
        </xdr:cNvPicPr>
      </xdr:nvPicPr>
      <xdr:blipFill>
        <a:blip xmlns:r="http://schemas.openxmlformats.org/officeDocument/2006/relationships" r:embed="rId1"/>
        <a:stretch>
          <a:fillRect/>
        </a:stretch>
      </xdr:blipFill>
      <xdr:spPr>
        <a:xfrm>
          <a:off x="10093325" y="123825"/>
          <a:ext cx="2092422" cy="5383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271492</xdr:colOff>
      <xdr:row>0</xdr:row>
      <xdr:rowOff>107944</xdr:rowOff>
    </xdr:from>
    <xdr:to>
      <xdr:col>15</xdr:col>
      <xdr:colOff>653657</xdr:colOff>
      <xdr:row>3</xdr:row>
      <xdr:rowOff>35978</xdr:rowOff>
    </xdr:to>
    <xdr:pic>
      <xdr:nvPicPr>
        <xdr:cNvPr id="2" name="Picture 1"/>
        <xdr:cNvPicPr>
          <a:picLocks noChangeAspect="1"/>
        </xdr:cNvPicPr>
      </xdr:nvPicPr>
      <xdr:blipFill>
        <a:blip xmlns:r="http://schemas.openxmlformats.org/officeDocument/2006/relationships" r:embed="rId1"/>
        <a:stretch>
          <a:fillRect/>
        </a:stretch>
      </xdr:blipFill>
      <xdr:spPr>
        <a:xfrm>
          <a:off x="10110817" y="107944"/>
          <a:ext cx="2001415" cy="5185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1908635</xdr:colOff>
      <xdr:row>0</xdr:row>
      <xdr:rowOff>118533</xdr:rowOff>
    </xdr:from>
    <xdr:to>
      <xdr:col>8</xdr:col>
      <xdr:colOff>3705076</xdr:colOff>
      <xdr:row>3</xdr:row>
      <xdr:rowOff>46740</xdr:rowOff>
    </xdr:to>
    <xdr:pic>
      <xdr:nvPicPr>
        <xdr:cNvPr id="3" name="Picture 2"/>
        <xdr:cNvPicPr>
          <a:picLocks noChangeAspect="1"/>
        </xdr:cNvPicPr>
      </xdr:nvPicPr>
      <xdr:blipFill>
        <a:blip xmlns:r="http://schemas.openxmlformats.org/officeDocument/2006/relationships" r:embed="rId1"/>
        <a:stretch>
          <a:fillRect/>
        </a:stretch>
      </xdr:blipFill>
      <xdr:spPr>
        <a:xfrm>
          <a:off x="10062035" y="118533"/>
          <a:ext cx="1796441" cy="5282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1968500</xdr:colOff>
      <xdr:row>0</xdr:row>
      <xdr:rowOff>104775</xdr:rowOff>
    </xdr:from>
    <xdr:to>
      <xdr:col>8</xdr:col>
      <xdr:colOff>3764941</xdr:colOff>
      <xdr:row>3</xdr:row>
      <xdr:rowOff>32982</xdr:rowOff>
    </xdr:to>
    <xdr:pic>
      <xdr:nvPicPr>
        <xdr:cNvPr id="2" name="Picture 1"/>
        <xdr:cNvPicPr>
          <a:picLocks noChangeAspect="1"/>
        </xdr:cNvPicPr>
      </xdr:nvPicPr>
      <xdr:blipFill>
        <a:blip xmlns:r="http://schemas.openxmlformats.org/officeDocument/2006/relationships" r:embed="rId1"/>
        <a:stretch>
          <a:fillRect/>
        </a:stretch>
      </xdr:blipFill>
      <xdr:spPr>
        <a:xfrm>
          <a:off x="10121900" y="104775"/>
          <a:ext cx="1796441" cy="5282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2438400</xdr:colOff>
      <xdr:row>0</xdr:row>
      <xdr:rowOff>133350</xdr:rowOff>
    </xdr:from>
    <xdr:to>
      <xdr:col>9</xdr:col>
      <xdr:colOff>4234841</xdr:colOff>
      <xdr:row>3</xdr:row>
      <xdr:rowOff>61557</xdr:rowOff>
    </xdr:to>
    <xdr:pic>
      <xdr:nvPicPr>
        <xdr:cNvPr id="3" name="Picture 2"/>
        <xdr:cNvPicPr>
          <a:picLocks noChangeAspect="1"/>
        </xdr:cNvPicPr>
      </xdr:nvPicPr>
      <xdr:blipFill>
        <a:blip xmlns:r="http://schemas.openxmlformats.org/officeDocument/2006/relationships" r:embed="rId1"/>
        <a:stretch>
          <a:fillRect/>
        </a:stretch>
      </xdr:blipFill>
      <xdr:spPr>
        <a:xfrm>
          <a:off x="9953625" y="133350"/>
          <a:ext cx="1796441" cy="52828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2371725</xdr:colOff>
      <xdr:row>0</xdr:row>
      <xdr:rowOff>142875</xdr:rowOff>
    </xdr:from>
    <xdr:to>
      <xdr:col>10</xdr:col>
      <xdr:colOff>4168166</xdr:colOff>
      <xdr:row>3</xdr:row>
      <xdr:rowOff>71082</xdr:rowOff>
    </xdr:to>
    <xdr:pic>
      <xdr:nvPicPr>
        <xdr:cNvPr id="3" name="Picture 2"/>
        <xdr:cNvPicPr>
          <a:picLocks noChangeAspect="1"/>
        </xdr:cNvPicPr>
      </xdr:nvPicPr>
      <xdr:blipFill>
        <a:blip xmlns:r="http://schemas.openxmlformats.org/officeDocument/2006/relationships" r:embed="rId1"/>
        <a:stretch>
          <a:fillRect/>
        </a:stretch>
      </xdr:blipFill>
      <xdr:spPr>
        <a:xfrm>
          <a:off x="10010775" y="142875"/>
          <a:ext cx="1796441" cy="528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4"/>
  <sheetViews>
    <sheetView tabSelected="1" zoomScaleNormal="100" workbookViewId="0">
      <selection activeCell="D13" sqref="D13"/>
    </sheetView>
  </sheetViews>
  <sheetFormatPr defaultColWidth="9" defaultRowHeight="12.75" x14ac:dyDescent="0.2"/>
  <cols>
    <col min="1" max="1" width="1.625" style="30" customWidth="1"/>
    <col min="2" max="21" width="10.625" style="30" customWidth="1"/>
    <col min="22" max="16384" width="9" style="30"/>
  </cols>
  <sheetData>
    <row r="1" spans="2:21" x14ac:dyDescent="0.2">
      <c r="I1" s="31"/>
    </row>
    <row r="2" spans="2:21" ht="19.5" x14ac:dyDescent="0.25">
      <c r="B2" s="32" t="s">
        <v>25</v>
      </c>
      <c r="C2" s="33"/>
      <c r="D2" s="33"/>
      <c r="E2" s="33"/>
      <c r="F2" s="33"/>
      <c r="G2" s="33"/>
      <c r="H2" s="33"/>
      <c r="I2" s="34"/>
      <c r="J2" s="33"/>
      <c r="K2" s="33"/>
      <c r="L2" s="33"/>
      <c r="M2" s="33"/>
      <c r="N2" s="33"/>
      <c r="O2" s="33"/>
      <c r="P2" s="33"/>
      <c r="Q2" s="33"/>
      <c r="R2" s="33"/>
    </row>
    <row r="3" spans="2:21" s="37" customFormat="1" x14ac:dyDescent="0.2">
      <c r="B3" s="35"/>
      <c r="C3" s="35"/>
      <c r="D3" s="35"/>
      <c r="E3" s="35"/>
      <c r="F3" s="35"/>
      <c r="G3" s="35"/>
      <c r="H3" s="35"/>
      <c r="I3" s="36"/>
      <c r="J3" s="35"/>
      <c r="K3" s="35"/>
      <c r="L3" s="35"/>
      <c r="M3" s="35"/>
      <c r="N3" s="35"/>
      <c r="O3" s="35"/>
      <c r="P3" s="35"/>
      <c r="Q3" s="35"/>
      <c r="R3" s="35"/>
    </row>
    <row r="4" spans="2:21" s="37" customFormat="1" x14ac:dyDescent="0.2">
      <c r="B4" s="35"/>
      <c r="C4" s="35"/>
      <c r="D4" s="35"/>
      <c r="E4" s="35"/>
      <c r="F4" s="35"/>
      <c r="G4" s="35"/>
      <c r="H4" s="35"/>
      <c r="I4" s="36"/>
      <c r="J4" s="35"/>
      <c r="K4" s="35"/>
      <c r="L4" s="35"/>
      <c r="M4" s="35"/>
      <c r="N4" s="35"/>
      <c r="O4" s="35"/>
      <c r="P4" s="35"/>
      <c r="Q4" s="35"/>
      <c r="R4" s="35"/>
    </row>
    <row r="5" spans="2:21" ht="87.75" customHeight="1" x14ac:dyDescent="0.2">
      <c r="B5" s="302" t="s">
        <v>436</v>
      </c>
      <c r="C5" s="302"/>
      <c r="D5" s="302"/>
      <c r="E5" s="302"/>
      <c r="F5" s="302"/>
      <c r="G5" s="302"/>
      <c r="H5" s="302"/>
      <c r="I5" s="302"/>
      <c r="J5" s="302"/>
      <c r="K5" s="302"/>
      <c r="L5" s="302"/>
      <c r="M5" s="302"/>
      <c r="N5" s="302"/>
      <c r="O5" s="302"/>
      <c r="P5" s="302"/>
      <c r="Q5" s="38"/>
      <c r="R5" s="38"/>
      <c r="S5" s="38"/>
      <c r="T5" s="38"/>
      <c r="U5" s="38"/>
    </row>
    <row r="6" spans="2:21" x14ac:dyDescent="0.2">
      <c r="B6" s="39"/>
      <c r="C6" s="39"/>
      <c r="D6" s="39"/>
      <c r="E6" s="39"/>
      <c r="F6" s="39"/>
      <c r="G6" s="39"/>
      <c r="H6" s="39"/>
      <c r="I6" s="39"/>
      <c r="J6" s="39"/>
      <c r="K6" s="39"/>
      <c r="L6" s="39"/>
      <c r="M6" s="39"/>
      <c r="N6" s="39"/>
      <c r="O6" s="39"/>
      <c r="P6" s="39"/>
      <c r="Q6" s="39"/>
      <c r="R6" s="39"/>
    </row>
    <row r="7" spans="2:21" x14ac:dyDescent="0.2">
      <c r="B7" s="40"/>
    </row>
    <row r="8" spans="2:21" ht="12.95" customHeight="1" x14ac:dyDescent="0.2"/>
    <row r="9" spans="2:21" ht="14.25" x14ac:dyDescent="0.2">
      <c r="B9" s="41" t="s">
        <v>512</v>
      </c>
      <c r="C9" s="42"/>
      <c r="D9" s="43"/>
      <c r="E9" s="43"/>
    </row>
    <row r="10" spans="2:21" ht="14.25" x14ac:dyDescent="0.2">
      <c r="B10" s="44" t="s">
        <v>26</v>
      </c>
      <c r="C10" s="42"/>
      <c r="D10" s="43"/>
      <c r="E10" s="43"/>
    </row>
    <row r="11" spans="2:21" ht="14.25" x14ac:dyDescent="0.2">
      <c r="B11" s="45" t="s">
        <v>9</v>
      </c>
      <c r="C11" s="43"/>
      <c r="D11" s="43"/>
      <c r="E11" s="43"/>
    </row>
    <row r="12" spans="2:21" ht="14.25" x14ac:dyDescent="0.2">
      <c r="B12" s="43"/>
      <c r="C12" s="43"/>
      <c r="D12" s="43"/>
      <c r="E12" s="43"/>
    </row>
    <row r="13" spans="2:21" ht="14.25" x14ac:dyDescent="0.2">
      <c r="B13" s="43"/>
      <c r="C13" s="43"/>
      <c r="D13" s="43"/>
      <c r="E13" s="43"/>
    </row>
    <row r="14" spans="2:21" ht="14.25" x14ac:dyDescent="0.2">
      <c r="B14" s="46" t="s">
        <v>17</v>
      </c>
      <c r="C14" s="43"/>
      <c r="D14" s="43"/>
      <c r="E14" s="43"/>
    </row>
    <row r="15" spans="2:21" ht="14.25" x14ac:dyDescent="0.2">
      <c r="B15" s="43"/>
      <c r="C15" s="43"/>
      <c r="D15" s="43"/>
      <c r="E15" s="43"/>
    </row>
    <row r="16" spans="2:21" ht="14.25" x14ac:dyDescent="0.2">
      <c r="B16" s="297" t="s">
        <v>18</v>
      </c>
      <c r="C16" s="298">
        <v>42405</v>
      </c>
      <c r="D16" s="299"/>
      <c r="E16" s="299"/>
      <c r="F16" s="52"/>
      <c r="G16" s="52"/>
      <c r="H16" s="52"/>
      <c r="I16" s="52"/>
      <c r="J16" s="52"/>
      <c r="K16" s="52"/>
      <c r="L16" s="52"/>
      <c r="M16" s="52"/>
      <c r="N16" s="52"/>
      <c r="O16" s="52"/>
      <c r="P16" s="52"/>
      <c r="Q16" s="52"/>
    </row>
    <row r="17" spans="2:17" ht="15" x14ac:dyDescent="0.2">
      <c r="B17" s="300" t="s">
        <v>543</v>
      </c>
      <c r="C17" s="301">
        <v>42506</v>
      </c>
      <c r="D17" s="52"/>
      <c r="E17" s="303" t="s">
        <v>546</v>
      </c>
      <c r="F17" s="303"/>
      <c r="G17" s="303"/>
      <c r="H17" s="303"/>
      <c r="I17" s="303"/>
      <c r="J17" s="303"/>
      <c r="K17" s="303"/>
      <c r="L17" s="303"/>
      <c r="M17" s="303"/>
      <c r="N17" s="303"/>
      <c r="O17" s="303"/>
      <c r="P17" s="303"/>
      <c r="Q17" s="303"/>
    </row>
    <row r="18" spans="2:17" x14ac:dyDescent="0.2">
      <c r="C18" s="47"/>
      <c r="D18" s="48"/>
    </row>
    <row r="19" spans="2:17" x14ac:dyDescent="0.2">
      <c r="B19" s="49"/>
      <c r="C19" s="47"/>
    </row>
    <row r="20" spans="2:17" x14ac:dyDescent="0.2">
      <c r="C20" s="47"/>
      <c r="D20" s="48"/>
    </row>
    <row r="22" spans="2:17" ht="13.5" x14ac:dyDescent="0.3">
      <c r="C22" s="47"/>
    </row>
    <row r="23" spans="2:17" x14ac:dyDescent="0.2">
      <c r="C23" s="47"/>
    </row>
    <row r="24" spans="2:17" x14ac:dyDescent="0.2">
      <c r="C24" s="47"/>
    </row>
  </sheetData>
  <sheetProtection password="CDAE" sheet="1" objects="1" scenarios="1" formatCells="0" formatColumns="0" formatRows="0"/>
  <mergeCells count="2">
    <mergeCell ref="B5:P5"/>
    <mergeCell ref="E17:Q1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9"/>
  <sheetViews>
    <sheetView zoomScaleNormal="100" workbookViewId="0"/>
  </sheetViews>
  <sheetFormatPr defaultColWidth="9" defaultRowHeight="12.75" x14ac:dyDescent="0.2"/>
  <cols>
    <col min="1" max="1" width="1.625" style="4" customWidth="1"/>
    <col min="2" max="17" width="10.625" style="4" customWidth="1"/>
    <col min="18" max="16384" width="9" style="4"/>
  </cols>
  <sheetData>
    <row r="2" spans="2:17" ht="19.5" x14ac:dyDescent="0.25">
      <c r="B2" s="26" t="s">
        <v>25</v>
      </c>
    </row>
    <row r="3" spans="2:17" ht="14.25" x14ac:dyDescent="0.2">
      <c r="B3" s="28"/>
    </row>
    <row r="4" spans="2:17" ht="14.25" x14ac:dyDescent="0.2">
      <c r="B4" s="28"/>
    </row>
    <row r="5" spans="2:17" ht="18" x14ac:dyDescent="0.2">
      <c r="B5" s="29" t="s">
        <v>16</v>
      </c>
      <c r="C5" s="5"/>
      <c r="D5" s="5"/>
      <c r="E5" s="5"/>
      <c r="F5" s="5"/>
      <c r="G5" s="5"/>
      <c r="H5" s="5"/>
      <c r="I5" s="5"/>
      <c r="J5" s="5"/>
      <c r="K5" s="5"/>
      <c r="L5" s="5"/>
      <c r="M5" s="5"/>
      <c r="N5" s="5"/>
      <c r="O5" s="5"/>
      <c r="P5" s="5"/>
      <c r="Q5" s="7"/>
    </row>
    <row r="6" spans="2:17" s="6" customFormat="1" ht="15" x14ac:dyDescent="0.2"/>
    <row r="7" spans="2:17" s="6" customFormat="1" ht="15" x14ac:dyDescent="0.2">
      <c r="B7" s="304" t="s">
        <v>437</v>
      </c>
      <c r="C7" s="304"/>
      <c r="D7" s="304"/>
      <c r="E7" s="304"/>
      <c r="F7" s="304"/>
      <c r="G7" s="304"/>
      <c r="H7" s="304"/>
      <c r="I7" s="304"/>
      <c r="J7" s="304"/>
      <c r="K7" s="304"/>
      <c r="L7" s="304"/>
      <c r="M7" s="304"/>
      <c r="N7" s="304"/>
      <c r="O7" s="304"/>
      <c r="P7" s="304"/>
    </row>
    <row r="8" spans="2:17" s="6" customFormat="1" ht="15" x14ac:dyDescent="0.2"/>
    <row r="9" spans="2:17" s="6" customFormat="1" ht="15" x14ac:dyDescent="0.2">
      <c r="B9" s="304" t="s">
        <v>450</v>
      </c>
      <c r="C9" s="304"/>
      <c r="D9" s="304"/>
      <c r="E9" s="304"/>
      <c r="F9" s="304"/>
      <c r="G9" s="304"/>
      <c r="H9" s="304"/>
      <c r="I9" s="304"/>
      <c r="J9" s="304"/>
      <c r="K9" s="304"/>
      <c r="L9" s="304"/>
      <c r="M9" s="304"/>
      <c r="N9" s="304"/>
      <c r="O9" s="304"/>
      <c r="P9" s="304"/>
    </row>
    <row r="10" spans="2:17" s="6" customFormat="1" ht="15" x14ac:dyDescent="0.2"/>
    <row r="11" spans="2:17" s="6" customFormat="1" ht="15" x14ac:dyDescent="0.2">
      <c r="B11" s="304" t="s">
        <v>478</v>
      </c>
      <c r="C11" s="304"/>
      <c r="D11" s="304"/>
      <c r="E11" s="304"/>
      <c r="F11" s="304"/>
      <c r="G11" s="304"/>
      <c r="H11" s="304"/>
      <c r="I11" s="304"/>
      <c r="J11" s="304"/>
      <c r="K11" s="304"/>
      <c r="L11" s="304"/>
      <c r="M11" s="304"/>
      <c r="N11" s="304"/>
      <c r="O11" s="304"/>
      <c r="P11" s="304"/>
    </row>
    <row r="12" spans="2:17" s="6" customFormat="1" ht="15" x14ac:dyDescent="0.2"/>
    <row r="13" spans="2:17" s="6" customFormat="1" ht="15" x14ac:dyDescent="0.2">
      <c r="B13" s="304" t="s">
        <v>500</v>
      </c>
      <c r="C13" s="304"/>
      <c r="D13" s="304"/>
      <c r="E13" s="304"/>
      <c r="F13" s="304"/>
      <c r="G13" s="304"/>
      <c r="H13" s="304"/>
      <c r="I13" s="304"/>
      <c r="J13" s="304"/>
      <c r="K13" s="304"/>
      <c r="L13" s="304"/>
      <c r="M13" s="304"/>
      <c r="N13" s="304"/>
      <c r="O13" s="304"/>
      <c r="P13" s="304"/>
    </row>
    <row r="14" spans="2:17" s="6" customFormat="1" ht="15" x14ac:dyDescent="0.2"/>
    <row r="15" spans="2:17" x14ac:dyDescent="0.2">
      <c r="B15" s="8"/>
    </row>
    <row r="17" spans="2:2" x14ac:dyDescent="0.2">
      <c r="B17" s="8"/>
    </row>
    <row r="19" spans="2:2" x14ac:dyDescent="0.2">
      <c r="B19" s="8"/>
    </row>
  </sheetData>
  <mergeCells count="4">
    <mergeCell ref="B7:P7"/>
    <mergeCell ref="B9:P9"/>
    <mergeCell ref="B11:P11"/>
    <mergeCell ref="B13:P13"/>
  </mergeCells>
  <hyperlinks>
    <hyperlink ref="B7" location="'PT19-appl human skin &amp; garments'!A1" display="Exposure scenario for insect repellents applied to human skin and garments (ESD § 3.1)"/>
    <hyperlink ref="B9" location="'PT19-application on animal skin'!A1" display="Exposure scenario for insect repellents applied on animal skin (ESD § 3.2)"/>
    <hyperlink ref="B11" location="'PT19-env of humans &amp; animals'!A1" display="Exposure scenario for insect repellents in the environment of humans and animals (ESD § 3.3)"/>
    <hyperlink ref="B13" location="'PT19-factory-treated textiles'!A1" display="Exposure scenario for insect repellents used for factory-treated textiles (ESD § 3.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249"/>
  <sheetViews>
    <sheetView zoomScaleNormal="100" workbookViewId="0"/>
  </sheetViews>
  <sheetFormatPr defaultColWidth="8.75" defaultRowHeight="12.75" x14ac:dyDescent="0.2"/>
  <cols>
    <col min="1" max="1" width="1.625" style="52" customWidth="1"/>
    <col min="2" max="2" width="20.625" style="53" customWidth="1"/>
    <col min="3" max="3" width="30.625" style="159" customWidth="1"/>
    <col min="4" max="4" width="1.625" style="53" customWidth="1"/>
    <col min="5" max="5" width="15.625" style="197" customWidth="1"/>
    <col min="6" max="6" width="15.625" style="53" customWidth="1"/>
    <col min="7" max="8" width="10.625" style="53" customWidth="1"/>
    <col min="9" max="9" width="50.625" style="53" customWidth="1"/>
    <col min="10" max="11" width="15.625" style="52" customWidth="1"/>
    <col min="12" max="60" width="8.75" style="52"/>
    <col min="61" max="16384" width="8.75" style="53"/>
  </cols>
  <sheetData>
    <row r="1" spans="1:102" x14ac:dyDescent="0.2">
      <c r="A1" s="50"/>
      <c r="B1" s="50"/>
      <c r="C1" s="79"/>
      <c r="D1" s="50"/>
      <c r="E1" s="62"/>
      <c r="F1" s="50"/>
      <c r="G1" s="50"/>
      <c r="H1" s="50"/>
      <c r="I1" s="50"/>
      <c r="J1" s="50"/>
      <c r="K1" s="50"/>
      <c r="L1" s="50"/>
    </row>
    <row r="2" spans="1:102" ht="20.25" x14ac:dyDescent="0.2">
      <c r="A2" s="50"/>
      <c r="B2" s="161" t="s">
        <v>25</v>
      </c>
      <c r="C2" s="81"/>
      <c r="D2" s="162"/>
      <c r="E2" s="163"/>
      <c r="F2" s="50"/>
      <c r="G2" s="50"/>
      <c r="H2" s="50"/>
      <c r="I2" s="50"/>
      <c r="J2" s="50"/>
      <c r="K2" s="50"/>
      <c r="L2" s="50"/>
    </row>
    <row r="3" spans="1:102" ht="14.25" x14ac:dyDescent="0.2">
      <c r="A3" s="50"/>
      <c r="B3" s="164"/>
      <c r="C3" s="85"/>
      <c r="D3" s="165"/>
      <c r="E3" s="166"/>
      <c r="F3" s="50"/>
      <c r="G3" s="50"/>
      <c r="H3" s="50"/>
      <c r="I3" s="50"/>
      <c r="J3" s="50"/>
      <c r="K3" s="50"/>
      <c r="L3" s="50"/>
    </row>
    <row r="4" spans="1:102" ht="14.25" x14ac:dyDescent="0.2">
      <c r="A4" s="50"/>
      <c r="B4" s="164"/>
      <c r="C4" s="85"/>
      <c r="D4" s="165"/>
      <c r="E4" s="166"/>
      <c r="F4" s="50"/>
      <c r="G4" s="50"/>
      <c r="H4" s="50"/>
      <c r="I4" s="50"/>
      <c r="J4" s="50"/>
      <c r="K4" s="50"/>
      <c r="L4" s="50"/>
    </row>
    <row r="5" spans="1:102" ht="18" x14ac:dyDescent="0.2">
      <c r="A5" s="50"/>
      <c r="B5" s="88" t="s">
        <v>437</v>
      </c>
      <c r="C5" s="89"/>
      <c r="D5" s="90"/>
      <c r="E5" s="91"/>
      <c r="F5" s="167"/>
      <c r="G5" s="167"/>
      <c r="H5" s="167"/>
      <c r="I5" s="168"/>
      <c r="J5" s="50"/>
      <c r="K5" s="50"/>
      <c r="L5" s="50"/>
    </row>
    <row r="6" spans="1:102" ht="15.75" thickBot="1" x14ac:dyDescent="0.25">
      <c r="A6" s="50"/>
      <c r="B6" s="51"/>
      <c r="C6" s="51"/>
      <c r="D6" s="51"/>
      <c r="E6" s="51"/>
      <c r="F6" s="51"/>
      <c r="G6" s="51"/>
      <c r="H6" s="51"/>
      <c r="I6" s="51"/>
      <c r="J6" s="51"/>
      <c r="K6" s="50"/>
      <c r="L6" s="50"/>
      <c r="M6" s="50"/>
      <c r="N6" s="50"/>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row>
    <row r="7" spans="1:102" ht="14.25" x14ac:dyDescent="0.2">
      <c r="A7" s="50"/>
      <c r="B7" s="54" t="s">
        <v>520</v>
      </c>
      <c r="C7" s="55"/>
      <c r="D7" s="55"/>
      <c r="E7" s="55"/>
      <c r="F7" s="55"/>
      <c r="G7" s="55"/>
      <c r="H7" s="55"/>
      <c r="I7" s="73"/>
      <c r="J7" s="62"/>
      <c r="K7" s="50"/>
      <c r="L7" s="57"/>
      <c r="M7" s="50"/>
      <c r="N7" s="50"/>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row>
    <row r="8" spans="1:102" s="70" customFormat="1" ht="14.25" x14ac:dyDescent="0.2">
      <c r="A8" s="67"/>
      <c r="B8" s="74"/>
      <c r="C8" s="68"/>
      <c r="D8" s="68"/>
      <c r="E8" s="68"/>
      <c r="F8" s="68"/>
      <c r="G8" s="68"/>
      <c r="H8" s="68"/>
      <c r="I8" s="75"/>
      <c r="J8" s="69"/>
      <c r="K8" s="67"/>
      <c r="L8" s="67"/>
      <c r="M8" s="67"/>
      <c r="N8" s="67"/>
    </row>
    <row r="9" spans="1:102" s="70" customFormat="1" ht="24.95" customHeight="1" x14ac:dyDescent="0.2">
      <c r="A9" s="67"/>
      <c r="B9" s="308" t="s">
        <v>438</v>
      </c>
      <c r="C9" s="309"/>
      <c r="D9" s="309"/>
      <c r="E9" s="309"/>
      <c r="F9" s="309"/>
      <c r="G9" s="309"/>
      <c r="H9" s="309"/>
      <c r="I9" s="310"/>
      <c r="J9" s="67"/>
      <c r="K9" s="67"/>
      <c r="L9" s="67"/>
      <c r="M9" s="67"/>
      <c r="N9" s="67"/>
    </row>
    <row r="10" spans="1:102" s="70" customFormat="1" ht="20.100000000000001" customHeight="1" x14ac:dyDescent="0.2">
      <c r="A10" s="67"/>
      <c r="B10" s="311" t="s">
        <v>521</v>
      </c>
      <c r="C10" s="312"/>
      <c r="D10" s="312"/>
      <c r="E10" s="312"/>
      <c r="F10" s="312"/>
      <c r="G10" s="312"/>
      <c r="H10" s="312"/>
      <c r="I10" s="313"/>
      <c r="J10" s="67"/>
      <c r="K10" s="67"/>
      <c r="L10" s="67"/>
      <c r="M10" s="67"/>
      <c r="N10" s="67"/>
    </row>
    <row r="11" spans="1:102" s="70" customFormat="1" ht="20.100000000000001" customHeight="1" x14ac:dyDescent="0.2">
      <c r="A11" s="67"/>
      <c r="B11" s="311" t="s">
        <v>522</v>
      </c>
      <c r="C11" s="312"/>
      <c r="D11" s="312"/>
      <c r="E11" s="312"/>
      <c r="F11" s="312"/>
      <c r="G11" s="312"/>
      <c r="H11" s="312"/>
      <c r="I11" s="313"/>
      <c r="J11" s="67"/>
      <c r="K11" s="67"/>
      <c r="L11" s="67"/>
      <c r="M11" s="67"/>
      <c r="N11" s="67"/>
    </row>
    <row r="12" spans="1:102" s="70" customFormat="1" ht="24.95" customHeight="1" x14ac:dyDescent="0.2">
      <c r="A12" s="67"/>
      <c r="B12" s="308" t="s">
        <v>449</v>
      </c>
      <c r="C12" s="309"/>
      <c r="D12" s="309"/>
      <c r="E12" s="309"/>
      <c r="F12" s="309"/>
      <c r="G12" s="309"/>
      <c r="H12" s="309"/>
      <c r="I12" s="310"/>
      <c r="J12" s="67"/>
      <c r="K12" s="67"/>
      <c r="L12" s="67"/>
      <c r="M12" s="67"/>
      <c r="N12" s="67"/>
    </row>
    <row r="13" spans="1:102" s="70" customFormat="1" ht="13.5" thickBot="1" x14ac:dyDescent="0.25">
      <c r="A13" s="67"/>
      <c r="B13" s="76"/>
      <c r="C13" s="77"/>
      <c r="D13" s="77"/>
      <c r="E13" s="77"/>
      <c r="F13" s="77"/>
      <c r="G13" s="77"/>
      <c r="H13" s="77"/>
      <c r="I13" s="78"/>
      <c r="J13" s="71"/>
      <c r="K13" s="67"/>
      <c r="L13" s="67"/>
      <c r="M13" s="67"/>
      <c r="N13" s="67"/>
    </row>
    <row r="14" spans="1:102" s="70" customFormat="1" x14ac:dyDescent="0.2">
      <c r="A14" s="67"/>
      <c r="B14" s="67"/>
      <c r="C14" s="67"/>
      <c r="D14" s="67"/>
      <c r="E14" s="67"/>
      <c r="F14" s="67"/>
      <c r="G14" s="67"/>
      <c r="H14" s="67"/>
      <c r="I14" s="67"/>
      <c r="J14" s="72"/>
      <c r="K14" s="67"/>
      <c r="L14" s="67"/>
      <c r="M14" s="67"/>
      <c r="N14" s="67"/>
    </row>
    <row r="15" spans="1:102" s="70" customFormat="1" ht="14.25" x14ac:dyDescent="0.2">
      <c r="A15" s="67"/>
      <c r="B15" s="95" t="s">
        <v>518</v>
      </c>
      <c r="C15" s="96"/>
      <c r="D15" s="97"/>
      <c r="E15" s="97"/>
      <c r="F15" s="97"/>
      <c r="G15" s="97"/>
      <c r="H15" s="97"/>
      <c r="I15" s="97"/>
      <c r="J15" s="67"/>
      <c r="K15" s="67"/>
      <c r="L15" s="67"/>
    </row>
    <row r="16" spans="1:102" s="52" customFormat="1" ht="30.75" customHeight="1" x14ac:dyDescent="0.2">
      <c r="B16" s="314" t="s">
        <v>519</v>
      </c>
      <c r="C16" s="314"/>
      <c r="D16" s="314"/>
      <c r="E16" s="314"/>
      <c r="F16" s="314"/>
      <c r="G16" s="314"/>
      <c r="H16" s="314"/>
      <c r="I16" s="314"/>
      <c r="J16" s="98"/>
      <c r="K16" s="98"/>
      <c r="L16" s="98"/>
    </row>
    <row r="17" spans="1:65" s="59" customFormat="1" x14ac:dyDescent="0.2">
      <c r="B17" s="99"/>
      <c r="C17" s="100"/>
      <c r="D17" s="99"/>
      <c r="E17" s="99"/>
      <c r="F17" s="99"/>
      <c r="G17" s="99"/>
      <c r="H17" s="99"/>
      <c r="I17" s="99"/>
      <c r="J17" s="98"/>
      <c r="K17" s="98"/>
      <c r="L17" s="98"/>
    </row>
    <row r="18" spans="1:65" ht="18" x14ac:dyDescent="0.2">
      <c r="A18" s="50"/>
      <c r="B18" s="101" t="s">
        <v>438</v>
      </c>
      <c r="C18" s="102"/>
      <c r="D18" s="169"/>
      <c r="E18" s="169"/>
      <c r="F18" s="50"/>
      <c r="G18" s="50"/>
      <c r="H18" s="50"/>
      <c r="I18" s="50"/>
      <c r="J18" s="50"/>
      <c r="BG18" s="53"/>
      <c r="BH18" s="53"/>
    </row>
    <row r="19" spans="1:65" ht="15" x14ac:dyDescent="0.2">
      <c r="A19" s="50"/>
      <c r="B19" s="104"/>
      <c r="C19" s="102"/>
      <c r="D19" s="169"/>
      <c r="E19" s="169"/>
      <c r="F19" s="50"/>
      <c r="G19" s="50"/>
      <c r="H19" s="50"/>
      <c r="I19" s="50"/>
      <c r="J19" s="50"/>
      <c r="BG19" s="53"/>
      <c r="BH19" s="53"/>
    </row>
    <row r="20" spans="1:65" ht="15" x14ac:dyDescent="0.2">
      <c r="A20" s="50"/>
      <c r="B20" s="170" t="s">
        <v>439</v>
      </c>
      <c r="C20" s="102"/>
      <c r="D20" s="169"/>
      <c r="E20" s="169"/>
      <c r="F20" s="50"/>
      <c r="G20" s="50"/>
      <c r="H20" s="50"/>
      <c r="I20" s="50"/>
      <c r="J20" s="50"/>
      <c r="BG20" s="53"/>
      <c r="BH20" s="53"/>
    </row>
    <row r="21" spans="1:65" ht="15" x14ac:dyDescent="0.2">
      <c r="A21" s="50"/>
      <c r="B21" s="67"/>
      <c r="C21" s="102"/>
      <c r="D21" s="169"/>
      <c r="E21" s="169"/>
      <c r="F21" s="50"/>
      <c r="G21" s="50"/>
      <c r="H21" s="50"/>
      <c r="I21" s="50"/>
      <c r="J21" s="50"/>
      <c r="BG21" s="53"/>
      <c r="BH21" s="53"/>
    </row>
    <row r="22" spans="1:65" x14ac:dyDescent="0.2">
      <c r="A22" s="50"/>
      <c r="B22" s="171" t="s">
        <v>19</v>
      </c>
      <c r="C22" s="107"/>
      <c r="D22" s="171"/>
      <c r="E22" s="58"/>
      <c r="F22" s="58"/>
      <c r="G22" s="58"/>
      <c r="H22" s="58"/>
      <c r="I22" s="61"/>
      <c r="AS22" s="53"/>
      <c r="AT22" s="53"/>
      <c r="AU22" s="53"/>
      <c r="AV22" s="53"/>
      <c r="AW22" s="53"/>
      <c r="AX22" s="53"/>
      <c r="AY22" s="53"/>
      <c r="AZ22" s="53"/>
      <c r="BA22" s="53"/>
      <c r="BB22" s="53"/>
      <c r="BC22" s="53"/>
      <c r="BD22" s="53"/>
      <c r="BE22" s="53"/>
      <c r="BF22" s="53"/>
      <c r="BG22" s="53"/>
      <c r="BH22" s="53"/>
    </row>
    <row r="23" spans="1:65" x14ac:dyDescent="0.2">
      <c r="A23" s="50"/>
      <c r="B23" s="67" t="s">
        <v>333</v>
      </c>
      <c r="C23" s="108"/>
      <c r="D23" s="172"/>
      <c r="E23" s="67"/>
      <c r="F23" s="67"/>
      <c r="G23" s="67"/>
      <c r="H23" s="67"/>
      <c r="I23" s="72"/>
      <c r="AS23" s="53"/>
      <c r="AT23" s="53"/>
      <c r="AU23" s="53"/>
      <c r="AV23" s="53"/>
      <c r="AW23" s="53"/>
      <c r="AX23" s="53"/>
      <c r="AY23" s="53"/>
      <c r="AZ23" s="53"/>
      <c r="BA23" s="53"/>
      <c r="BB23" s="53"/>
      <c r="BC23" s="53"/>
      <c r="BD23" s="53"/>
      <c r="BE23" s="53"/>
      <c r="BF23" s="53"/>
      <c r="BG23" s="53"/>
      <c r="BH23" s="53"/>
    </row>
    <row r="24" spans="1:65" x14ac:dyDescent="0.2">
      <c r="A24" s="50"/>
      <c r="B24" s="307" t="s">
        <v>202</v>
      </c>
      <c r="C24" s="307"/>
      <c r="D24" s="307"/>
      <c r="E24" s="307"/>
      <c r="F24" s="307"/>
      <c r="G24" s="307"/>
      <c r="H24" s="307"/>
      <c r="I24" s="307"/>
      <c r="J24" s="50"/>
      <c r="K24" s="50"/>
      <c r="L24" s="50"/>
      <c r="M24" s="50"/>
      <c r="N24" s="50"/>
      <c r="O24" s="50"/>
      <c r="P24" s="50"/>
      <c r="Q24" s="50"/>
      <c r="BI24" s="52"/>
      <c r="BJ24" s="52"/>
      <c r="BK24" s="52"/>
      <c r="BL24" s="52"/>
      <c r="BM24" s="52"/>
    </row>
    <row r="25" spans="1:65" x14ac:dyDescent="0.2">
      <c r="A25" s="50"/>
      <c r="B25" s="307" t="s">
        <v>339</v>
      </c>
      <c r="C25" s="307"/>
      <c r="D25" s="307"/>
      <c r="E25" s="307"/>
      <c r="F25" s="307"/>
      <c r="G25" s="307"/>
      <c r="H25" s="307"/>
      <c r="I25" s="307"/>
      <c r="J25" s="50"/>
      <c r="K25" s="50"/>
      <c r="L25" s="50"/>
      <c r="M25" s="50"/>
      <c r="N25" s="50"/>
      <c r="O25" s="50"/>
      <c r="P25" s="50"/>
      <c r="Q25" s="50"/>
      <c r="BI25" s="52"/>
      <c r="BJ25" s="52"/>
      <c r="BK25" s="52"/>
      <c r="BL25" s="52"/>
      <c r="BM25" s="52"/>
    </row>
    <row r="26" spans="1:65" s="52" customFormat="1" ht="15" x14ac:dyDescent="0.2">
      <c r="A26" s="50"/>
      <c r="C26" s="109"/>
      <c r="D26" s="110"/>
      <c r="E26" s="111"/>
      <c r="F26" s="173"/>
      <c r="G26" s="173"/>
      <c r="H26" s="173"/>
      <c r="I26" s="50"/>
      <c r="J26" s="50"/>
      <c r="K26" s="50"/>
      <c r="L26" s="50"/>
    </row>
    <row r="27" spans="1:65" ht="15" x14ac:dyDescent="0.2">
      <c r="A27" s="50"/>
      <c r="B27" s="113" t="s">
        <v>0</v>
      </c>
      <c r="C27" s="114"/>
      <c r="D27" s="113"/>
      <c r="E27" s="133"/>
      <c r="F27" s="133"/>
      <c r="G27" s="133"/>
      <c r="H27" s="133"/>
      <c r="I27" s="174"/>
      <c r="AS27" s="53"/>
      <c r="AT27" s="53"/>
      <c r="AU27" s="53"/>
      <c r="AV27" s="53"/>
      <c r="AW27" s="53"/>
      <c r="AX27" s="53"/>
      <c r="AY27" s="53"/>
      <c r="AZ27" s="53"/>
      <c r="BA27" s="53"/>
      <c r="BB27" s="53"/>
      <c r="BC27" s="53"/>
      <c r="BD27" s="53"/>
      <c r="BE27" s="53"/>
      <c r="BF27" s="53"/>
      <c r="BG27" s="53"/>
      <c r="BH27" s="53"/>
    </row>
    <row r="28" spans="1:65" x14ac:dyDescent="0.2">
      <c r="A28" s="50"/>
      <c r="B28" s="126"/>
      <c r="C28" s="118"/>
      <c r="D28" s="126"/>
      <c r="E28" s="126"/>
      <c r="F28" s="126"/>
      <c r="G28" s="126"/>
      <c r="H28" s="126"/>
      <c r="I28" s="130"/>
      <c r="AS28" s="53"/>
      <c r="AT28" s="53"/>
      <c r="AU28" s="53"/>
      <c r="AV28" s="53"/>
      <c r="AW28" s="53"/>
      <c r="AX28" s="53"/>
      <c r="AY28" s="53"/>
      <c r="AZ28" s="53"/>
      <c r="BA28" s="53"/>
      <c r="BB28" s="53"/>
      <c r="BC28" s="53"/>
      <c r="BD28" s="53"/>
      <c r="BE28" s="53"/>
      <c r="BF28" s="53"/>
      <c r="BG28" s="53"/>
      <c r="BH28" s="53"/>
    </row>
    <row r="29" spans="1:65" ht="15" x14ac:dyDescent="0.2">
      <c r="A29" s="50"/>
      <c r="B29" s="134" t="s">
        <v>2</v>
      </c>
      <c r="C29" s="121"/>
      <c r="D29" s="134"/>
      <c r="E29" s="135" t="s">
        <v>4</v>
      </c>
      <c r="F29" s="136" t="s">
        <v>7</v>
      </c>
      <c r="G29" s="136" t="s">
        <v>3</v>
      </c>
      <c r="H29" s="136" t="s">
        <v>11</v>
      </c>
      <c r="I29" s="135" t="s">
        <v>444</v>
      </c>
      <c r="AS29" s="53"/>
      <c r="AT29" s="53"/>
      <c r="AU29" s="53"/>
      <c r="AV29" s="53"/>
      <c r="AW29" s="53"/>
      <c r="AX29" s="53"/>
      <c r="AY29" s="53"/>
      <c r="AZ29" s="53"/>
      <c r="BA29" s="53"/>
      <c r="BB29" s="53"/>
      <c r="BC29" s="53"/>
      <c r="BD29" s="53"/>
      <c r="BE29" s="53"/>
      <c r="BF29" s="53"/>
      <c r="BG29" s="53"/>
      <c r="BH29" s="53"/>
    </row>
    <row r="30" spans="1:65" x14ac:dyDescent="0.2">
      <c r="A30" s="50"/>
      <c r="B30" s="124"/>
      <c r="C30" s="121"/>
      <c r="D30" s="134"/>
      <c r="E30" s="135"/>
      <c r="F30" s="136"/>
      <c r="G30" s="136"/>
      <c r="H30" s="136"/>
      <c r="I30" s="135"/>
      <c r="AS30" s="53"/>
      <c r="AT30" s="53"/>
      <c r="AU30" s="53"/>
      <c r="AV30" s="53"/>
      <c r="AW30" s="53"/>
      <c r="AX30" s="53"/>
      <c r="AY30" s="53"/>
      <c r="AZ30" s="53"/>
      <c r="BA30" s="53"/>
      <c r="BB30" s="53"/>
      <c r="BC30" s="53"/>
      <c r="BD30" s="53"/>
      <c r="BE30" s="53"/>
      <c r="BF30" s="53"/>
      <c r="BG30" s="53"/>
      <c r="BH30" s="53"/>
    </row>
    <row r="31" spans="1:65" ht="15" x14ac:dyDescent="0.2">
      <c r="A31" s="50"/>
      <c r="B31" s="306" t="s">
        <v>180</v>
      </c>
      <c r="C31" s="306"/>
      <c r="D31" s="175"/>
      <c r="E31" s="126" t="s">
        <v>181</v>
      </c>
      <c r="F31" s="127"/>
      <c r="G31" s="128" t="s">
        <v>182</v>
      </c>
      <c r="H31" s="128" t="s">
        <v>6</v>
      </c>
      <c r="I31" s="130"/>
      <c r="AS31" s="53"/>
      <c r="AT31" s="53"/>
      <c r="AU31" s="53"/>
      <c r="AV31" s="53"/>
      <c r="AW31" s="53"/>
      <c r="AX31" s="53"/>
      <c r="AY31" s="53"/>
      <c r="AZ31" s="53"/>
      <c r="BA31" s="53"/>
      <c r="BB31" s="53"/>
      <c r="BC31" s="53"/>
      <c r="BD31" s="53"/>
      <c r="BE31" s="53"/>
      <c r="BF31" s="53"/>
      <c r="BG31" s="53"/>
      <c r="BH31" s="53"/>
    </row>
    <row r="32" spans="1:65" s="52" customFormat="1" x14ac:dyDescent="0.2">
      <c r="B32" s="124"/>
      <c r="C32" s="118"/>
      <c r="D32" s="129"/>
      <c r="E32" s="130"/>
      <c r="F32" s="128"/>
      <c r="G32" s="128"/>
      <c r="H32" s="128"/>
      <c r="I32" s="130"/>
    </row>
    <row r="33" spans="1:45" s="52" customFormat="1" ht="14.25" x14ac:dyDescent="0.2">
      <c r="B33" s="306" t="s">
        <v>183</v>
      </c>
      <c r="C33" s="306"/>
      <c r="D33" s="129"/>
      <c r="E33" s="130" t="s">
        <v>184</v>
      </c>
      <c r="F33" s="128">
        <v>0.1</v>
      </c>
      <c r="G33" s="128" t="s">
        <v>5</v>
      </c>
      <c r="H33" s="128" t="s">
        <v>13</v>
      </c>
      <c r="I33" s="131"/>
    </row>
    <row r="34" spans="1:45" s="52" customFormat="1" x14ac:dyDescent="0.2">
      <c r="B34" s="124"/>
      <c r="C34" s="118"/>
      <c r="D34" s="124"/>
      <c r="E34" s="129"/>
      <c r="F34" s="128"/>
      <c r="G34" s="128"/>
      <c r="H34" s="128"/>
      <c r="I34" s="131"/>
    </row>
    <row r="35" spans="1:45" s="52" customFormat="1" ht="15" x14ac:dyDescent="0.2">
      <c r="B35" s="306" t="s">
        <v>188</v>
      </c>
      <c r="C35" s="306"/>
      <c r="D35" s="129"/>
      <c r="E35" s="130" t="s">
        <v>186</v>
      </c>
      <c r="F35" s="128">
        <v>2E-3</v>
      </c>
      <c r="G35" s="128" t="s">
        <v>5</v>
      </c>
      <c r="H35" s="128" t="s">
        <v>13</v>
      </c>
      <c r="I35" s="131"/>
    </row>
    <row r="36" spans="1:45" s="52" customFormat="1" x14ac:dyDescent="0.2">
      <c r="B36" s="124"/>
      <c r="C36" s="118"/>
      <c r="D36" s="124"/>
      <c r="E36" s="129"/>
      <c r="F36" s="130"/>
      <c r="G36" s="128"/>
      <c r="H36" s="128"/>
      <c r="I36" s="128"/>
    </row>
    <row r="37" spans="1:45" s="52" customFormat="1" ht="14.25" x14ac:dyDescent="0.2">
      <c r="B37" s="124" t="s">
        <v>335</v>
      </c>
      <c r="C37" s="118"/>
      <c r="D37" s="124"/>
      <c r="E37" s="129" t="s">
        <v>190</v>
      </c>
      <c r="F37" s="128">
        <v>0</v>
      </c>
      <c r="G37" s="128" t="s">
        <v>5</v>
      </c>
      <c r="H37" s="128" t="s">
        <v>13</v>
      </c>
      <c r="I37" s="128"/>
    </row>
    <row r="38" spans="1:45" s="52" customFormat="1" x14ac:dyDescent="0.2">
      <c r="B38" s="124"/>
      <c r="C38" s="118"/>
      <c r="D38" s="124"/>
      <c r="E38" s="129"/>
      <c r="F38" s="128"/>
      <c r="G38" s="128"/>
      <c r="H38" s="128"/>
      <c r="I38" s="128"/>
    </row>
    <row r="39" spans="1:45" s="52" customFormat="1" ht="14.25" x14ac:dyDescent="0.2">
      <c r="B39" s="306" t="s">
        <v>336</v>
      </c>
      <c r="C39" s="306"/>
      <c r="D39" s="124"/>
      <c r="E39" s="129" t="s">
        <v>337</v>
      </c>
      <c r="F39" s="128">
        <v>0</v>
      </c>
      <c r="G39" s="128" t="s">
        <v>5</v>
      </c>
      <c r="H39" s="128" t="s">
        <v>13</v>
      </c>
      <c r="I39" s="128"/>
    </row>
    <row r="40" spans="1:45" s="52" customFormat="1" x14ac:dyDescent="0.2">
      <c r="B40" s="124"/>
      <c r="C40" s="118"/>
      <c r="D40" s="124"/>
      <c r="E40" s="129"/>
      <c r="F40" s="130"/>
      <c r="G40" s="128"/>
      <c r="H40" s="128"/>
      <c r="I40" s="128"/>
    </row>
    <row r="41" spans="1:45" s="52" customFormat="1" ht="14.25" x14ac:dyDescent="0.2">
      <c r="B41" s="306" t="s">
        <v>191</v>
      </c>
      <c r="C41" s="306"/>
      <c r="D41" s="131"/>
      <c r="E41" s="130" t="s">
        <v>192</v>
      </c>
      <c r="F41" s="198">
        <f>1-(F4_air-F4_skin)</f>
        <v>1</v>
      </c>
      <c r="G41" s="128" t="s">
        <v>5</v>
      </c>
      <c r="H41" s="128" t="s">
        <v>338</v>
      </c>
      <c r="I41" s="130" t="s">
        <v>516</v>
      </c>
    </row>
    <row r="42" spans="1:45" s="52" customFormat="1" x14ac:dyDescent="0.2">
      <c r="B42" s="124"/>
      <c r="C42" s="118"/>
      <c r="D42" s="131"/>
      <c r="E42" s="130"/>
      <c r="F42" s="128"/>
      <c r="G42" s="128"/>
      <c r="H42" s="128"/>
      <c r="I42" s="131"/>
    </row>
    <row r="43" spans="1:45" s="52" customFormat="1" ht="15" x14ac:dyDescent="0.2">
      <c r="B43" s="306" t="s">
        <v>194</v>
      </c>
      <c r="C43" s="306"/>
      <c r="D43" s="131"/>
      <c r="E43" s="130" t="s">
        <v>195</v>
      </c>
      <c r="F43" s="128">
        <v>91</v>
      </c>
      <c r="G43" s="132" t="s">
        <v>196</v>
      </c>
      <c r="H43" s="128" t="s">
        <v>13</v>
      </c>
      <c r="I43" s="131"/>
    </row>
    <row r="44" spans="1:45" s="52" customFormat="1" x14ac:dyDescent="0.2">
      <c r="B44" s="124"/>
      <c r="C44" s="118"/>
      <c r="D44" s="124"/>
      <c r="E44" s="129"/>
      <c r="F44" s="130"/>
      <c r="G44" s="128"/>
      <c r="H44" s="132"/>
      <c r="I44" s="128"/>
    </row>
    <row r="45" spans="1:45" s="52" customFormat="1" x14ac:dyDescent="0.2">
      <c r="B45" s="124"/>
      <c r="C45" s="118"/>
      <c r="D45" s="124"/>
      <c r="E45" s="129"/>
      <c r="F45" s="130"/>
      <c r="G45" s="128"/>
      <c r="H45" s="128"/>
      <c r="I45" s="128"/>
    </row>
    <row r="46" spans="1:45" s="53" customFormat="1" ht="15" x14ac:dyDescent="0.2">
      <c r="A46" s="50"/>
      <c r="B46" s="113" t="s">
        <v>23</v>
      </c>
      <c r="C46" s="114"/>
      <c r="D46" s="113"/>
      <c r="E46" s="113"/>
      <c r="F46" s="133"/>
      <c r="G46" s="133"/>
      <c r="H46" s="133"/>
      <c r="I46" s="133"/>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row>
    <row r="47" spans="1:45" s="53" customFormat="1" x14ac:dyDescent="0.2">
      <c r="A47" s="50"/>
      <c r="B47" s="126"/>
      <c r="C47" s="118"/>
      <c r="D47" s="126"/>
      <c r="E47" s="126"/>
      <c r="F47" s="126"/>
      <c r="G47" s="126"/>
      <c r="H47" s="126"/>
      <c r="I47" s="126"/>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row>
    <row r="48" spans="1:45" s="53" customFormat="1" ht="15" x14ac:dyDescent="0.2">
      <c r="A48" s="50"/>
      <c r="B48" s="134" t="s">
        <v>2</v>
      </c>
      <c r="C48" s="121"/>
      <c r="D48" s="134"/>
      <c r="E48" s="135" t="s">
        <v>4</v>
      </c>
      <c r="F48" s="136" t="s">
        <v>7</v>
      </c>
      <c r="G48" s="136" t="s">
        <v>3</v>
      </c>
      <c r="H48" s="136" t="s">
        <v>11</v>
      </c>
      <c r="I48" s="135" t="s">
        <v>444</v>
      </c>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row>
    <row r="49" spans="1:45" s="53" customFormat="1" x14ac:dyDescent="0.2">
      <c r="A49" s="50"/>
      <c r="B49" s="137"/>
      <c r="C49" s="138"/>
      <c r="D49" s="137"/>
      <c r="E49" s="137"/>
      <c r="F49" s="137"/>
      <c r="G49" s="137"/>
      <c r="H49" s="137"/>
      <c r="I49" s="130"/>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row>
    <row r="50" spans="1:45" s="52" customFormat="1" ht="15" x14ac:dyDescent="0.2">
      <c r="A50" s="50"/>
      <c r="B50" s="306" t="s">
        <v>197</v>
      </c>
      <c r="C50" s="306"/>
      <c r="D50" s="306"/>
      <c r="E50" s="129" t="s">
        <v>185</v>
      </c>
      <c r="F50" s="198" t="str">
        <f>IF(TONNAGE&gt;0,Fprodvolreg*TONNAGE,"??")</f>
        <v>??</v>
      </c>
      <c r="G50" s="128" t="s">
        <v>182</v>
      </c>
      <c r="H50" s="128" t="s">
        <v>8</v>
      </c>
      <c r="I50" s="139" t="s">
        <v>198</v>
      </c>
    </row>
    <row r="51" spans="1:45" s="52" customFormat="1" x14ac:dyDescent="0.2">
      <c r="A51" s="50"/>
      <c r="B51" s="129"/>
      <c r="C51" s="118"/>
      <c r="D51" s="124"/>
      <c r="E51" s="129"/>
      <c r="F51" s="129"/>
      <c r="G51" s="126"/>
      <c r="H51" s="128"/>
      <c r="I51" s="128"/>
    </row>
    <row r="52" spans="1:45" s="53" customFormat="1" x14ac:dyDescent="0.2">
      <c r="A52" s="50"/>
      <c r="B52" s="129"/>
      <c r="C52" s="118"/>
      <c r="D52" s="129"/>
      <c r="E52" s="129"/>
      <c r="F52" s="126"/>
      <c r="G52" s="126"/>
      <c r="H52" s="126"/>
      <c r="I52" s="126"/>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row>
    <row r="53" spans="1:45" s="53" customFormat="1" ht="15" x14ac:dyDescent="0.2">
      <c r="A53" s="50"/>
      <c r="B53" s="113" t="s">
        <v>1</v>
      </c>
      <c r="C53" s="114"/>
      <c r="D53" s="113"/>
      <c r="E53" s="113"/>
      <c r="F53" s="133"/>
      <c r="G53" s="133"/>
      <c r="H53" s="133"/>
      <c r="I53" s="133"/>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row>
    <row r="54" spans="1:45" s="53" customFormat="1" x14ac:dyDescent="0.2">
      <c r="A54" s="50"/>
      <c r="B54" s="126"/>
      <c r="C54" s="118"/>
      <c r="D54" s="126"/>
      <c r="E54" s="126"/>
      <c r="F54" s="126"/>
      <c r="G54" s="126"/>
      <c r="H54" s="126"/>
      <c r="I54" s="126"/>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row>
    <row r="55" spans="1:45" s="53" customFormat="1" ht="15" x14ac:dyDescent="0.2">
      <c r="A55" s="50"/>
      <c r="B55" s="134" t="s">
        <v>2</v>
      </c>
      <c r="C55" s="121"/>
      <c r="D55" s="134"/>
      <c r="E55" s="135" t="s">
        <v>4</v>
      </c>
      <c r="F55" s="136" t="s">
        <v>7</v>
      </c>
      <c r="G55" s="136" t="s">
        <v>3</v>
      </c>
      <c r="H55" s="136" t="s">
        <v>11</v>
      </c>
      <c r="I55" s="135" t="s">
        <v>444</v>
      </c>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row>
    <row r="56" spans="1:45" s="53" customFormat="1" x14ac:dyDescent="0.2">
      <c r="A56" s="50"/>
      <c r="B56" s="137"/>
      <c r="C56" s="138"/>
      <c r="D56" s="137"/>
      <c r="E56" s="137"/>
      <c r="F56" s="137"/>
      <c r="G56" s="137"/>
      <c r="H56" s="137"/>
      <c r="I56" s="130"/>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row>
    <row r="57" spans="1:45" s="52" customFormat="1" ht="28.5" x14ac:dyDescent="0.2">
      <c r="A57" s="50"/>
      <c r="B57" s="306" t="s">
        <v>86</v>
      </c>
      <c r="C57" s="306"/>
      <c r="D57" s="306"/>
      <c r="E57" s="129" t="s">
        <v>199</v>
      </c>
      <c r="F57" s="199" t="str">
        <f>IF(ISNUMBER(TONNAGEreg),TONNAGEreg*1000*Fmainsource4*F4_water/Temission4,"??")</f>
        <v>??</v>
      </c>
      <c r="G57" s="128" t="s">
        <v>22</v>
      </c>
      <c r="H57" s="128" t="s">
        <v>8</v>
      </c>
      <c r="I57" s="140" t="s">
        <v>200</v>
      </c>
    </row>
    <row r="58" spans="1:45" s="52" customFormat="1" x14ac:dyDescent="0.2">
      <c r="A58" s="50"/>
      <c r="B58" s="129"/>
      <c r="C58" s="118"/>
      <c r="D58" s="124"/>
      <c r="E58" s="129"/>
      <c r="F58" s="129"/>
      <c r="G58" s="126"/>
      <c r="H58" s="128"/>
      <c r="I58" s="128"/>
    </row>
    <row r="59" spans="1:45" s="52" customFormat="1" x14ac:dyDescent="0.2">
      <c r="C59" s="109"/>
      <c r="G59" s="70"/>
      <c r="H59" s="70"/>
      <c r="I59" s="176"/>
    </row>
    <row r="60" spans="1:45" s="52" customFormat="1" x14ac:dyDescent="0.2">
      <c r="B60" s="177" t="s">
        <v>12</v>
      </c>
      <c r="C60" s="142"/>
      <c r="F60" s="178"/>
      <c r="G60" s="179"/>
      <c r="H60" s="70"/>
      <c r="I60" s="176"/>
    </row>
    <row r="61" spans="1:45" s="52" customFormat="1" x14ac:dyDescent="0.2">
      <c r="B61" s="177" t="s">
        <v>334</v>
      </c>
      <c r="C61" s="142"/>
      <c r="F61" s="178"/>
      <c r="G61" s="179"/>
      <c r="H61" s="70"/>
      <c r="I61" s="176"/>
    </row>
    <row r="62" spans="1:45" s="52" customFormat="1" x14ac:dyDescent="0.2">
      <c r="B62" s="177"/>
      <c r="C62" s="109"/>
      <c r="G62" s="180"/>
      <c r="H62" s="70"/>
      <c r="I62" s="176"/>
    </row>
    <row r="63" spans="1:45" s="52" customFormat="1" x14ac:dyDescent="0.2">
      <c r="B63" s="67"/>
      <c r="C63" s="109"/>
      <c r="G63" s="180"/>
      <c r="H63" s="70"/>
      <c r="I63" s="176"/>
    </row>
    <row r="64" spans="1:45" s="52" customFormat="1" ht="15" x14ac:dyDescent="0.2">
      <c r="B64" s="170" t="s">
        <v>445</v>
      </c>
      <c r="C64" s="102"/>
      <c r="G64" s="180"/>
      <c r="H64" s="70"/>
      <c r="I64" s="176"/>
    </row>
    <row r="65" spans="1:65" s="52" customFormat="1" ht="15" x14ac:dyDescent="0.2">
      <c r="B65" s="181"/>
      <c r="C65" s="102"/>
      <c r="G65" s="180"/>
      <c r="H65" s="70"/>
      <c r="I65" s="176"/>
    </row>
    <row r="66" spans="1:65" x14ac:dyDescent="0.2">
      <c r="A66" s="50"/>
      <c r="B66" s="171" t="s">
        <v>19</v>
      </c>
      <c r="C66" s="107"/>
      <c r="D66" s="171"/>
      <c r="E66" s="58"/>
      <c r="F66" s="58"/>
      <c r="G66" s="58"/>
      <c r="H66" s="58"/>
      <c r="I66" s="61"/>
      <c r="AS66" s="53"/>
      <c r="AT66" s="53"/>
      <c r="AU66" s="53"/>
      <c r="AV66" s="53"/>
      <c r="AW66" s="53"/>
      <c r="AX66" s="53"/>
      <c r="AY66" s="53"/>
      <c r="AZ66" s="53"/>
      <c r="BA66" s="53"/>
      <c r="BB66" s="53"/>
      <c r="BC66" s="53"/>
      <c r="BD66" s="53"/>
      <c r="BE66" s="53"/>
      <c r="BF66" s="53"/>
      <c r="BG66" s="53"/>
      <c r="BH66" s="53"/>
    </row>
    <row r="67" spans="1:65" x14ac:dyDescent="0.2">
      <c r="A67" s="50"/>
      <c r="B67" s="67" t="s">
        <v>392</v>
      </c>
      <c r="C67" s="108"/>
      <c r="D67" s="172"/>
      <c r="E67" s="67"/>
      <c r="F67" s="67"/>
      <c r="G67" s="67"/>
      <c r="H67" s="67"/>
      <c r="I67" s="72"/>
      <c r="AS67" s="53"/>
      <c r="AT67" s="53"/>
      <c r="AU67" s="53"/>
      <c r="AV67" s="53"/>
      <c r="AW67" s="53"/>
      <c r="AX67" s="53"/>
      <c r="AY67" s="53"/>
      <c r="AZ67" s="53"/>
      <c r="BA67" s="53"/>
      <c r="BB67" s="53"/>
      <c r="BC67" s="53"/>
      <c r="BD67" s="53"/>
      <c r="BE67" s="53"/>
      <c r="BF67" s="53"/>
      <c r="BG67" s="53"/>
      <c r="BH67" s="53"/>
    </row>
    <row r="68" spans="1:65" x14ac:dyDescent="0.2">
      <c r="A68" s="50"/>
      <c r="B68" s="67" t="s">
        <v>394</v>
      </c>
      <c r="C68" s="108"/>
      <c r="D68" s="172"/>
      <c r="E68" s="67"/>
      <c r="F68" s="67"/>
      <c r="G68" s="67"/>
      <c r="H68" s="67"/>
      <c r="I68" s="72"/>
      <c r="AS68" s="53"/>
      <c r="AT68" s="53"/>
      <c r="AU68" s="53"/>
      <c r="AV68" s="53"/>
      <c r="AW68" s="53"/>
      <c r="AX68" s="53"/>
      <c r="AY68" s="53"/>
      <c r="AZ68" s="53"/>
      <c r="BA68" s="53"/>
      <c r="BB68" s="53"/>
      <c r="BC68" s="53"/>
      <c r="BD68" s="53"/>
      <c r="BE68" s="53"/>
      <c r="BF68" s="53"/>
      <c r="BG68" s="53"/>
      <c r="BH68" s="53"/>
    </row>
    <row r="69" spans="1:65" x14ac:dyDescent="0.2">
      <c r="A69" s="50"/>
      <c r="B69" s="67" t="s">
        <v>393</v>
      </c>
      <c r="C69" s="108"/>
      <c r="D69" s="172"/>
      <c r="E69" s="67"/>
      <c r="F69" s="67"/>
      <c r="G69" s="67"/>
      <c r="H69" s="67"/>
      <c r="I69" s="72"/>
      <c r="AS69" s="53"/>
      <c r="AT69" s="53"/>
      <c r="AU69" s="53"/>
      <c r="AV69" s="53"/>
      <c r="AW69" s="53"/>
      <c r="AX69" s="53"/>
      <c r="AY69" s="53"/>
      <c r="AZ69" s="53"/>
      <c r="BA69" s="53"/>
      <c r="BB69" s="53"/>
      <c r="BC69" s="53"/>
      <c r="BD69" s="53"/>
      <c r="BE69" s="53"/>
      <c r="BF69" s="53"/>
      <c r="BG69" s="53"/>
      <c r="BH69" s="53"/>
    </row>
    <row r="70" spans="1:65" ht="14.25" x14ac:dyDescent="0.2">
      <c r="A70" s="50"/>
      <c r="B70" s="67" t="s">
        <v>440</v>
      </c>
      <c r="C70" s="108"/>
      <c r="D70" s="172"/>
      <c r="E70" s="67"/>
      <c r="F70" s="67"/>
      <c r="G70" s="67"/>
      <c r="H70" s="67"/>
      <c r="I70" s="72"/>
      <c r="AS70" s="53"/>
      <c r="AT70" s="53"/>
      <c r="AU70" s="53"/>
      <c r="AV70" s="53"/>
      <c r="AW70" s="53"/>
      <c r="AX70" s="53"/>
      <c r="AY70" s="53"/>
      <c r="AZ70" s="53"/>
      <c r="BA70" s="53"/>
      <c r="BB70" s="53"/>
      <c r="BC70" s="53"/>
      <c r="BD70" s="53"/>
      <c r="BE70" s="53"/>
      <c r="BF70" s="53"/>
      <c r="BG70" s="53"/>
      <c r="BH70" s="53"/>
    </row>
    <row r="71" spans="1:65" x14ac:dyDescent="0.2">
      <c r="A71" s="50"/>
      <c r="B71" s="307" t="s">
        <v>441</v>
      </c>
      <c r="C71" s="307"/>
      <c r="D71" s="307"/>
      <c r="E71" s="307"/>
      <c r="F71" s="307"/>
      <c r="G71" s="307"/>
      <c r="H71" s="307"/>
      <c r="I71" s="307"/>
      <c r="J71" s="50"/>
      <c r="K71" s="50"/>
      <c r="L71" s="50"/>
      <c r="M71" s="50"/>
      <c r="N71" s="50"/>
      <c r="O71" s="50"/>
      <c r="P71" s="50"/>
      <c r="Q71" s="50"/>
      <c r="BI71" s="52"/>
      <c r="BJ71" s="52"/>
      <c r="BK71" s="52"/>
      <c r="BL71" s="52"/>
      <c r="BM71" s="52"/>
    </row>
    <row r="72" spans="1:65" ht="14.25" x14ac:dyDescent="0.2">
      <c r="A72" s="50"/>
      <c r="B72" s="67" t="s">
        <v>442</v>
      </c>
      <c r="C72" s="147"/>
      <c r="D72" s="67"/>
      <c r="E72" s="67"/>
      <c r="F72" s="67"/>
      <c r="G72" s="67"/>
      <c r="H72" s="67"/>
      <c r="I72" s="71"/>
      <c r="J72" s="50"/>
      <c r="K72" s="50"/>
      <c r="L72" s="50"/>
      <c r="M72" s="50"/>
      <c r="N72" s="50"/>
      <c r="O72" s="50"/>
      <c r="P72" s="50"/>
      <c r="Q72" s="50"/>
      <c r="BI72" s="52"/>
      <c r="BJ72" s="52"/>
      <c r="BK72" s="52"/>
      <c r="BL72" s="52"/>
      <c r="BM72" s="52"/>
    </row>
    <row r="73" spans="1:65" ht="12.75" customHeight="1" x14ac:dyDescent="0.2">
      <c r="A73" s="50"/>
      <c r="B73" s="307" t="s">
        <v>443</v>
      </c>
      <c r="C73" s="307"/>
      <c r="D73" s="307"/>
      <c r="E73" s="307"/>
      <c r="F73" s="307"/>
      <c r="G73" s="307"/>
      <c r="H73" s="307"/>
      <c r="I73" s="307"/>
      <c r="J73" s="50"/>
      <c r="K73" s="50"/>
      <c r="L73" s="50"/>
      <c r="M73" s="50"/>
      <c r="N73" s="50"/>
      <c r="O73" s="50"/>
      <c r="P73" s="50"/>
      <c r="Q73" s="50"/>
      <c r="BI73" s="52"/>
      <c r="BJ73" s="52"/>
      <c r="BK73" s="52"/>
      <c r="BL73" s="52"/>
      <c r="BM73" s="52"/>
    </row>
    <row r="74" spans="1:65" s="52" customFormat="1" ht="15" x14ac:dyDescent="0.2">
      <c r="A74" s="50"/>
      <c r="C74" s="109"/>
      <c r="D74" s="110"/>
      <c r="E74" s="111"/>
      <c r="F74" s="173"/>
      <c r="G74" s="173"/>
      <c r="H74" s="173"/>
      <c r="I74" s="50"/>
      <c r="J74" s="50"/>
      <c r="K74" s="50"/>
      <c r="L74" s="50"/>
    </row>
    <row r="75" spans="1:65" ht="15" x14ac:dyDescent="0.2">
      <c r="A75" s="50"/>
      <c r="B75" s="113" t="s">
        <v>0</v>
      </c>
      <c r="C75" s="114"/>
      <c r="D75" s="113"/>
      <c r="E75" s="133"/>
      <c r="F75" s="133"/>
      <c r="G75" s="133"/>
      <c r="H75" s="133"/>
      <c r="I75" s="174"/>
      <c r="AS75" s="53"/>
      <c r="AT75" s="53"/>
      <c r="AU75" s="53"/>
      <c r="AV75" s="53"/>
      <c r="AW75" s="53"/>
      <c r="AX75" s="53"/>
      <c r="AY75" s="53"/>
      <c r="AZ75" s="53"/>
      <c r="BA75" s="53"/>
      <c r="BB75" s="53"/>
      <c r="BC75" s="53"/>
      <c r="BD75" s="53"/>
      <c r="BE75" s="53"/>
      <c r="BF75" s="53"/>
      <c r="BG75" s="53"/>
      <c r="BH75" s="53"/>
    </row>
    <row r="76" spans="1:65" x14ac:dyDescent="0.2">
      <c r="A76" s="50"/>
      <c r="B76" s="126"/>
      <c r="C76" s="118"/>
      <c r="D76" s="126"/>
      <c r="E76" s="126"/>
      <c r="F76" s="126"/>
      <c r="G76" s="126"/>
      <c r="H76" s="126"/>
      <c r="I76" s="130"/>
      <c r="AS76" s="53"/>
      <c r="AT76" s="53"/>
      <c r="AU76" s="53"/>
      <c r="AV76" s="53"/>
      <c r="AW76" s="53"/>
      <c r="AX76" s="53"/>
      <c r="AY76" s="53"/>
      <c r="AZ76" s="53"/>
      <c r="BA76" s="53"/>
      <c r="BB76" s="53"/>
      <c r="BC76" s="53"/>
      <c r="BD76" s="53"/>
      <c r="BE76" s="53"/>
      <c r="BF76" s="53"/>
      <c r="BG76" s="53"/>
      <c r="BH76" s="53"/>
    </row>
    <row r="77" spans="1:65" ht="15" x14ac:dyDescent="0.2">
      <c r="A77" s="50"/>
      <c r="B77" s="134" t="s">
        <v>2</v>
      </c>
      <c r="C77" s="121"/>
      <c r="D77" s="134"/>
      <c r="E77" s="135" t="s">
        <v>4</v>
      </c>
      <c r="F77" s="136" t="s">
        <v>7</v>
      </c>
      <c r="G77" s="136" t="s">
        <v>3</v>
      </c>
      <c r="H77" s="136" t="s">
        <v>11</v>
      </c>
      <c r="I77" s="135" t="s">
        <v>444</v>
      </c>
      <c r="AS77" s="53"/>
      <c r="AT77" s="53"/>
      <c r="AU77" s="53"/>
      <c r="AV77" s="53"/>
      <c r="AW77" s="53"/>
      <c r="AX77" s="53"/>
      <c r="AY77" s="53"/>
      <c r="AZ77" s="53"/>
      <c r="BA77" s="53"/>
      <c r="BB77" s="53"/>
      <c r="BC77" s="53"/>
      <c r="BD77" s="53"/>
      <c r="BE77" s="53"/>
      <c r="BF77" s="53"/>
      <c r="BG77" s="53"/>
      <c r="BH77" s="53"/>
    </row>
    <row r="78" spans="1:65" x14ac:dyDescent="0.2">
      <c r="A78" s="50"/>
      <c r="B78" s="124"/>
      <c r="C78" s="121"/>
      <c r="D78" s="134"/>
      <c r="E78" s="135"/>
      <c r="F78" s="136"/>
      <c r="G78" s="136"/>
      <c r="H78" s="136"/>
      <c r="I78" s="135"/>
      <c r="AS78" s="53"/>
      <c r="AT78" s="53"/>
      <c r="AU78" s="53"/>
      <c r="AV78" s="53"/>
      <c r="AW78" s="53"/>
      <c r="AX78" s="53"/>
      <c r="AY78" s="53"/>
      <c r="AZ78" s="53"/>
      <c r="BA78" s="53"/>
      <c r="BB78" s="53"/>
      <c r="BC78" s="53"/>
      <c r="BD78" s="53"/>
      <c r="BE78" s="53"/>
      <c r="BF78" s="53"/>
      <c r="BG78" s="53"/>
      <c r="BH78" s="53"/>
    </row>
    <row r="79" spans="1:65" ht="21.75" customHeight="1" x14ac:dyDescent="0.2">
      <c r="A79" s="50"/>
      <c r="B79" s="306" t="s">
        <v>281</v>
      </c>
      <c r="C79" s="306"/>
      <c r="D79" s="134"/>
      <c r="E79" s="129" t="s">
        <v>282</v>
      </c>
      <c r="F79" s="118">
        <v>10000</v>
      </c>
      <c r="G79" s="128" t="s">
        <v>283</v>
      </c>
      <c r="H79" s="128" t="s">
        <v>13</v>
      </c>
      <c r="I79" s="135"/>
      <c r="AS79" s="53"/>
      <c r="AT79" s="53"/>
      <c r="AU79" s="53"/>
      <c r="AV79" s="53"/>
      <c r="AW79" s="53"/>
      <c r="AX79" s="53"/>
      <c r="AY79" s="53"/>
      <c r="AZ79" s="53"/>
      <c r="BA79" s="53"/>
      <c r="BB79" s="53"/>
      <c r="BC79" s="53"/>
      <c r="BD79" s="53"/>
      <c r="BE79" s="53"/>
      <c r="BF79" s="53"/>
      <c r="BG79" s="53"/>
      <c r="BH79" s="53"/>
    </row>
    <row r="80" spans="1:65" ht="13.5" thickBot="1" x14ac:dyDescent="0.25">
      <c r="A80" s="50"/>
      <c r="B80" s="124"/>
      <c r="C80" s="121"/>
      <c r="D80" s="134"/>
      <c r="E80" s="135"/>
      <c r="F80" s="136"/>
      <c r="G80" s="128"/>
      <c r="H80" s="128"/>
      <c r="I80" s="135"/>
      <c r="AS80" s="53"/>
      <c r="AT80" s="53"/>
      <c r="AU80" s="53"/>
      <c r="AV80" s="53"/>
      <c r="AW80" s="53"/>
      <c r="AX80" s="53"/>
      <c r="AY80" s="53"/>
      <c r="AZ80" s="53"/>
      <c r="BA80" s="53"/>
      <c r="BB80" s="53"/>
      <c r="BC80" s="53"/>
      <c r="BD80" s="53"/>
      <c r="BE80" s="53"/>
      <c r="BF80" s="53"/>
      <c r="BG80" s="53"/>
      <c r="BH80" s="53"/>
    </row>
    <row r="81" spans="1:60" ht="33" customHeight="1" thickTop="1" thickBot="1" x14ac:dyDescent="0.25">
      <c r="A81" s="50"/>
      <c r="B81" s="129" t="s">
        <v>379</v>
      </c>
      <c r="C81" s="148" t="s">
        <v>372</v>
      </c>
      <c r="D81" s="175"/>
      <c r="E81" s="200" t="str">
        <f>IF(C81='Pick-lists &amp; Defaults'!B43,"Cform_volume",IF(C81='Pick-lists &amp; Defaults'!B44,"Cform_weight",""))</f>
        <v/>
      </c>
      <c r="F81" s="127"/>
      <c r="G81" s="202" t="str">
        <f>IF(E81="Cform_volume","g/L",IF(E81="Cform_weight","g/kg",""))</f>
        <v/>
      </c>
      <c r="H81" s="128" t="s">
        <v>6</v>
      </c>
      <c r="I81" s="130"/>
      <c r="AS81" s="53"/>
      <c r="AT81" s="53"/>
      <c r="AU81" s="53"/>
      <c r="AV81" s="53"/>
      <c r="AW81" s="53"/>
      <c r="AX81" s="53"/>
      <c r="AY81" s="53"/>
      <c r="AZ81" s="53"/>
      <c r="BA81" s="53"/>
      <c r="BB81" s="53"/>
      <c r="BC81" s="53"/>
      <c r="BD81" s="53"/>
      <c r="BE81" s="53"/>
      <c r="BF81" s="53"/>
      <c r="BG81" s="53"/>
      <c r="BH81" s="53"/>
    </row>
    <row r="82" spans="1:60" s="52" customFormat="1" ht="14.25" thickTop="1" thickBot="1" x14ac:dyDescent="0.25">
      <c r="B82" s="124"/>
      <c r="C82" s="118"/>
      <c r="D82" s="124"/>
      <c r="E82" s="129"/>
      <c r="F82" s="128"/>
      <c r="G82" s="128"/>
      <c r="H82" s="128"/>
      <c r="I82" s="131"/>
    </row>
    <row r="83" spans="1:60" s="52" customFormat="1" ht="32.25" customHeight="1" thickTop="1" thickBot="1" x14ac:dyDescent="0.25">
      <c r="B83" s="129" t="s">
        <v>380</v>
      </c>
      <c r="C83" s="148" t="s">
        <v>376</v>
      </c>
      <c r="D83" s="129"/>
      <c r="E83" s="201" t="str">
        <f>IF(C83='Pick-lists &amp; Defaults'!B38,"Vform_appl",IF(C83='Pick-lists &amp; Defaults'!B39,"Qform_appl",""))</f>
        <v/>
      </c>
      <c r="F83" s="127"/>
      <c r="G83" s="202" t="str">
        <f>IF(E83="Vform_appl","μL/cm2",IF(E83="Qform_appl","mg/cm2",""))</f>
        <v/>
      </c>
      <c r="H83" s="128" t="s">
        <v>33</v>
      </c>
      <c r="I83" s="131" t="s">
        <v>403</v>
      </c>
    </row>
    <row r="84" spans="1:60" s="52" customFormat="1" ht="14.25" thickTop="1" thickBot="1" x14ac:dyDescent="0.25">
      <c r="B84" s="124"/>
      <c r="C84" s="118"/>
      <c r="D84" s="124"/>
      <c r="E84" s="129"/>
      <c r="F84" s="128"/>
      <c r="G84" s="128"/>
      <c r="H84" s="128"/>
      <c r="I84" s="128"/>
    </row>
    <row r="85" spans="1:60" s="52" customFormat="1" ht="30" customHeight="1" thickTop="1" thickBot="1" x14ac:dyDescent="0.25">
      <c r="B85" s="124" t="s">
        <v>34</v>
      </c>
      <c r="C85" s="148" t="s">
        <v>340</v>
      </c>
      <c r="D85" s="124"/>
      <c r="E85" s="129" t="s">
        <v>35</v>
      </c>
      <c r="F85" s="203" t="str">
        <f>INDEX('Pick-lists &amp; Defaults'!C6:C11,MATCH('PT19-appl human skin &amp; garments'!C85,treatment_product_efficacy,0))</f>
        <v>??</v>
      </c>
      <c r="G85" s="128" t="s">
        <v>36</v>
      </c>
      <c r="H85" s="128" t="s">
        <v>45</v>
      </c>
      <c r="I85" s="130" t="s">
        <v>349</v>
      </c>
    </row>
    <row r="86" spans="1:60" s="52" customFormat="1" ht="14.25" thickTop="1" thickBot="1" x14ac:dyDescent="0.25">
      <c r="B86" s="124"/>
      <c r="C86" s="118"/>
      <c r="D86" s="124"/>
      <c r="E86" s="129"/>
      <c r="F86" s="128"/>
      <c r="G86" s="128"/>
      <c r="H86" s="128"/>
      <c r="I86" s="128"/>
    </row>
    <row r="87" spans="1:60" s="52" customFormat="1" ht="52.5" thickTop="1" thickBot="1" x14ac:dyDescent="0.25">
      <c r="B87" s="124" t="s">
        <v>387</v>
      </c>
      <c r="C87" s="148" t="s">
        <v>389</v>
      </c>
      <c r="D87" s="131"/>
      <c r="E87" s="124" t="s">
        <v>391</v>
      </c>
      <c r="F87" s="203" t="str">
        <f>INDEX('Pick-lists &amp; Defaults'!C15:C21,MATCH('PT19-appl human skin &amp; garments'!C87,BodyParts_Garments,0))</f>
        <v>??</v>
      </c>
      <c r="G87" s="128" t="s">
        <v>39</v>
      </c>
      <c r="H87" s="128" t="s">
        <v>45</v>
      </c>
      <c r="I87" s="150" t="s">
        <v>515</v>
      </c>
    </row>
    <row r="88" spans="1:60" s="52" customFormat="1" ht="13.5" thickTop="1" x14ac:dyDescent="0.2">
      <c r="B88" s="306"/>
      <c r="C88" s="306"/>
      <c r="D88" s="131"/>
      <c r="E88" s="130"/>
      <c r="F88" s="128"/>
      <c r="G88" s="132"/>
      <c r="H88" s="128"/>
      <c r="I88" s="131"/>
    </row>
    <row r="89" spans="1:60" s="52" customFormat="1" ht="14.25" x14ac:dyDescent="0.2">
      <c r="B89" s="306" t="s">
        <v>335</v>
      </c>
      <c r="C89" s="306"/>
      <c r="D89" s="131"/>
      <c r="E89" s="130" t="s">
        <v>367</v>
      </c>
      <c r="F89" s="128">
        <v>0</v>
      </c>
      <c r="G89" s="132" t="s">
        <v>5</v>
      </c>
      <c r="H89" s="128" t="s">
        <v>13</v>
      </c>
      <c r="I89" s="131"/>
    </row>
    <row r="90" spans="1:60" s="52" customFormat="1" x14ac:dyDescent="0.2">
      <c r="B90" s="124"/>
      <c r="C90" s="118"/>
      <c r="D90" s="131"/>
      <c r="E90" s="130"/>
      <c r="F90" s="128"/>
      <c r="G90" s="132"/>
      <c r="H90" s="128"/>
      <c r="I90" s="131"/>
    </row>
    <row r="91" spans="1:60" s="52" customFormat="1" ht="14.25" x14ac:dyDescent="0.2">
      <c r="B91" s="306" t="s">
        <v>336</v>
      </c>
      <c r="C91" s="306"/>
      <c r="D91" s="131"/>
      <c r="E91" s="130" t="s">
        <v>368</v>
      </c>
      <c r="F91" s="128">
        <v>0</v>
      </c>
      <c r="G91" s="132" t="s">
        <v>5</v>
      </c>
      <c r="H91" s="128" t="s">
        <v>13</v>
      </c>
      <c r="I91" s="131"/>
    </row>
    <row r="92" spans="1:60" s="52" customFormat="1" x14ac:dyDescent="0.2">
      <c r="B92" s="124"/>
      <c r="C92" s="118"/>
      <c r="D92" s="131"/>
      <c r="E92" s="130"/>
      <c r="F92" s="128"/>
      <c r="G92" s="132"/>
      <c r="H92" s="128"/>
      <c r="I92" s="131"/>
    </row>
    <row r="93" spans="1:60" s="52" customFormat="1" ht="14.25" x14ac:dyDescent="0.2">
      <c r="B93" s="306" t="s">
        <v>214</v>
      </c>
      <c r="C93" s="306"/>
      <c r="D93" s="131"/>
      <c r="E93" s="130" t="s">
        <v>82</v>
      </c>
      <c r="F93" s="198">
        <f>1-(Fair+Fskin)</f>
        <v>1</v>
      </c>
      <c r="G93" s="132" t="s">
        <v>5</v>
      </c>
      <c r="H93" s="128" t="s">
        <v>338</v>
      </c>
      <c r="I93" s="131" t="s">
        <v>369</v>
      </c>
    </row>
    <row r="94" spans="1:60" s="52" customFormat="1" ht="13.5" thickBot="1" x14ac:dyDescent="0.25">
      <c r="B94" s="124"/>
      <c r="C94" s="118"/>
      <c r="D94" s="131"/>
      <c r="E94" s="130"/>
      <c r="F94" s="128"/>
      <c r="G94" s="132"/>
      <c r="H94" s="128"/>
      <c r="I94" s="131"/>
    </row>
    <row r="95" spans="1:60" s="52" customFormat="1" ht="42" customHeight="1" thickTop="1" thickBot="1" x14ac:dyDescent="0.25">
      <c r="B95" s="129" t="s">
        <v>353</v>
      </c>
      <c r="C95" s="148" t="s">
        <v>362</v>
      </c>
      <c r="D95" s="131"/>
      <c r="E95" s="130" t="s">
        <v>299</v>
      </c>
      <c r="F95" s="203" t="str">
        <f>INDEX('Pick-lists &amp; Defaults'!C31:C34,MATCH('PT19-appl human skin &amp; garments'!C95,Type_Use,0))</f>
        <v>??</v>
      </c>
      <c r="G95" s="132" t="s">
        <v>5</v>
      </c>
      <c r="H95" s="128" t="s">
        <v>45</v>
      </c>
      <c r="I95" s="131" t="s">
        <v>300</v>
      </c>
    </row>
    <row r="96" spans="1:60" s="52" customFormat="1" ht="13.5" thickTop="1" x14ac:dyDescent="0.2">
      <c r="B96" s="124"/>
      <c r="C96" s="118"/>
      <c r="D96" s="131"/>
      <c r="E96" s="130"/>
      <c r="F96" s="128"/>
      <c r="G96" s="132"/>
      <c r="H96" s="128"/>
      <c r="I96" s="131"/>
    </row>
    <row r="97" spans="1:45" s="52" customFormat="1" ht="14.25" x14ac:dyDescent="0.2">
      <c r="B97" s="306" t="s">
        <v>354</v>
      </c>
      <c r="C97" s="306"/>
      <c r="D97" s="131"/>
      <c r="E97" s="130" t="s">
        <v>302</v>
      </c>
      <c r="F97" s="128">
        <v>0.5</v>
      </c>
      <c r="G97" s="132" t="s">
        <v>5</v>
      </c>
      <c r="H97" s="128" t="s">
        <v>13</v>
      </c>
      <c r="I97" s="131"/>
    </row>
    <row r="98" spans="1:45" s="52" customFormat="1" x14ac:dyDescent="0.2">
      <c r="B98" s="124"/>
      <c r="C98" s="118"/>
      <c r="D98" s="131"/>
      <c r="E98" s="130"/>
      <c r="F98" s="128"/>
      <c r="G98" s="132"/>
      <c r="H98" s="128"/>
      <c r="I98" s="131"/>
    </row>
    <row r="99" spans="1:45" s="52" customFormat="1" ht="15" x14ac:dyDescent="0.2">
      <c r="B99" s="306" t="s">
        <v>355</v>
      </c>
      <c r="C99" s="306"/>
      <c r="D99" s="131"/>
      <c r="E99" s="130" t="s">
        <v>356</v>
      </c>
      <c r="F99" s="128">
        <v>1000</v>
      </c>
      <c r="G99" s="132" t="s">
        <v>357</v>
      </c>
      <c r="H99" s="128" t="s">
        <v>13</v>
      </c>
      <c r="I99" s="131"/>
    </row>
    <row r="100" spans="1:45" s="52" customFormat="1" x14ac:dyDescent="0.2">
      <c r="B100" s="124"/>
      <c r="C100" s="118"/>
      <c r="D100" s="131"/>
      <c r="E100" s="130"/>
      <c r="F100" s="128"/>
      <c r="G100" s="132"/>
      <c r="H100" s="128"/>
      <c r="I100" s="131"/>
    </row>
    <row r="101" spans="1:45" s="52" customFormat="1" x14ac:dyDescent="0.2">
      <c r="B101" s="124"/>
      <c r="C101" s="118"/>
      <c r="D101" s="124"/>
      <c r="E101" s="129"/>
      <c r="F101" s="130"/>
      <c r="G101" s="128"/>
      <c r="H101" s="128"/>
      <c r="I101" s="128"/>
    </row>
    <row r="102" spans="1:45" s="53" customFormat="1" ht="15" x14ac:dyDescent="0.2">
      <c r="A102" s="50"/>
      <c r="B102" s="113" t="s">
        <v>1</v>
      </c>
      <c r="C102" s="114"/>
      <c r="D102" s="113"/>
      <c r="E102" s="113"/>
      <c r="F102" s="133"/>
      <c r="G102" s="133"/>
      <c r="H102" s="133"/>
      <c r="I102" s="133"/>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row>
    <row r="103" spans="1:45" s="53" customFormat="1" x14ac:dyDescent="0.2">
      <c r="A103" s="50"/>
      <c r="B103" s="126"/>
      <c r="C103" s="118"/>
      <c r="D103" s="126"/>
      <c r="E103" s="126"/>
      <c r="F103" s="126"/>
      <c r="G103" s="126"/>
      <c r="H103" s="126"/>
      <c r="I103" s="126"/>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row>
    <row r="104" spans="1:45" s="53" customFormat="1" ht="15" x14ac:dyDescent="0.2">
      <c r="A104" s="50"/>
      <c r="B104" s="134" t="s">
        <v>2</v>
      </c>
      <c r="C104" s="121"/>
      <c r="D104" s="134"/>
      <c r="E104" s="135" t="s">
        <v>4</v>
      </c>
      <c r="F104" s="136" t="s">
        <v>7</v>
      </c>
      <c r="G104" s="136" t="s">
        <v>3</v>
      </c>
      <c r="H104" s="136" t="s">
        <v>11</v>
      </c>
      <c r="I104" s="135" t="s">
        <v>444</v>
      </c>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2"/>
      <c r="AR104" s="52"/>
      <c r="AS104" s="52"/>
    </row>
    <row r="105" spans="1:45" s="53" customFormat="1" x14ac:dyDescent="0.2">
      <c r="A105" s="50"/>
      <c r="B105" s="137"/>
      <c r="C105" s="138"/>
      <c r="D105" s="137"/>
      <c r="E105" s="137"/>
      <c r="F105" s="137"/>
      <c r="G105" s="137"/>
      <c r="H105" s="137"/>
      <c r="I105" s="130"/>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2"/>
      <c r="AR105" s="52"/>
      <c r="AS105" s="52"/>
    </row>
    <row r="106" spans="1:45" s="52" customFormat="1" ht="15" x14ac:dyDescent="0.2">
      <c r="A106" s="50"/>
      <c r="B106" s="306" t="s">
        <v>86</v>
      </c>
      <c r="C106" s="306"/>
      <c r="D106" s="306"/>
      <c r="E106" s="129" t="s">
        <v>24</v>
      </c>
      <c r="F106" s="199" t="str">
        <f>IF(OR(volume_weight="",Vform_Qform="",Nappl="??",AREAskin_garments="??",F_inh="??"),"??",Nlocal*Nappl*Vform_Qform*AREAskin_garments*volume_weight*F_inh*Fwater*Fpenetr*0.000000001*IF(AND(E81="Cform_volume",E83="Qform_appl"),1000/RHOform,IF(AND(E81="Cform_weight",E83="Vform_appl"),RHOform*0.001,1)))</f>
        <v>??</v>
      </c>
      <c r="G106" s="128" t="s">
        <v>22</v>
      </c>
      <c r="H106" s="128" t="s">
        <v>8</v>
      </c>
      <c r="I106" s="139" t="s">
        <v>386</v>
      </c>
    </row>
    <row r="107" spans="1:45" s="52" customFormat="1" x14ac:dyDescent="0.2">
      <c r="A107" s="50"/>
      <c r="B107" s="129"/>
      <c r="C107" s="118"/>
      <c r="D107" s="124"/>
      <c r="E107" s="129"/>
      <c r="F107" s="129"/>
      <c r="G107" s="126"/>
      <c r="H107" s="128"/>
      <c r="I107" s="128"/>
    </row>
    <row r="108" spans="1:45" s="52" customFormat="1" x14ac:dyDescent="0.2">
      <c r="C108" s="109"/>
      <c r="G108" s="70"/>
      <c r="H108" s="70"/>
      <c r="I108" s="176"/>
    </row>
    <row r="109" spans="1:45" s="52" customFormat="1" x14ac:dyDescent="0.2">
      <c r="B109" s="177" t="s">
        <v>12</v>
      </c>
      <c r="C109" s="142"/>
      <c r="F109" s="178"/>
      <c r="G109" s="179"/>
      <c r="H109" s="70"/>
      <c r="I109" s="176"/>
    </row>
    <row r="110" spans="1:45" s="52" customFormat="1" ht="48.75" customHeight="1" x14ac:dyDescent="0.2">
      <c r="B110" s="305" t="s">
        <v>381</v>
      </c>
      <c r="C110" s="305"/>
      <c r="D110" s="305"/>
      <c r="E110" s="305"/>
      <c r="F110" s="305"/>
      <c r="G110" s="305"/>
      <c r="H110" s="305"/>
      <c r="I110" s="305"/>
    </row>
    <row r="111" spans="1:45" s="52" customFormat="1" x14ac:dyDescent="0.2">
      <c r="C111" s="142"/>
      <c r="F111" s="178"/>
      <c r="G111" s="179"/>
      <c r="H111" s="70"/>
      <c r="I111" s="176"/>
    </row>
    <row r="112" spans="1:45" s="52" customFormat="1" x14ac:dyDescent="0.2">
      <c r="A112" s="50"/>
      <c r="B112" s="182"/>
      <c r="C112" s="151"/>
      <c r="D112" s="183"/>
      <c r="E112" s="183"/>
      <c r="F112" s="183"/>
      <c r="G112" s="183"/>
      <c r="H112" s="184"/>
      <c r="K112" s="176"/>
    </row>
    <row r="113" spans="1:65" s="52" customFormat="1" ht="14.25" x14ac:dyDescent="0.2">
      <c r="A113" s="50"/>
      <c r="B113" s="185" t="s">
        <v>370</v>
      </c>
      <c r="C113" s="79"/>
      <c r="D113" s="50"/>
      <c r="E113" s="50"/>
      <c r="F113" s="50"/>
      <c r="G113" s="50"/>
      <c r="H113" s="186"/>
      <c r="K113" s="176"/>
    </row>
    <row r="114" spans="1:65" s="52" customFormat="1" ht="14.25" x14ac:dyDescent="0.2">
      <c r="A114" s="50"/>
      <c r="B114" s="187"/>
      <c r="C114" s="79"/>
      <c r="D114" s="50"/>
      <c r="E114" s="50"/>
      <c r="F114" s="50"/>
      <c r="G114" s="50"/>
      <c r="H114" s="188"/>
      <c r="K114" s="176"/>
    </row>
    <row r="115" spans="1:65" s="52" customFormat="1" ht="20.100000000000001" customHeight="1" x14ac:dyDescent="0.2">
      <c r="A115" s="50"/>
      <c r="B115" s="189" t="s">
        <v>382</v>
      </c>
      <c r="C115" s="79"/>
      <c r="D115" s="50"/>
      <c r="E115" s="50"/>
      <c r="F115" s="190"/>
      <c r="G115" s="50"/>
      <c r="H115" s="186"/>
      <c r="K115" s="176"/>
    </row>
    <row r="116" spans="1:65" s="52" customFormat="1" ht="20.100000000000001" customHeight="1" x14ac:dyDescent="0.2">
      <c r="A116" s="50"/>
      <c r="B116" s="189" t="s">
        <v>383</v>
      </c>
      <c r="C116" s="79"/>
      <c r="D116" s="50"/>
      <c r="E116" s="50"/>
      <c r="F116" s="50"/>
      <c r="G116" s="50"/>
      <c r="H116" s="186"/>
      <c r="K116" s="176"/>
    </row>
    <row r="117" spans="1:65" s="52" customFormat="1" ht="20.100000000000001" customHeight="1" x14ac:dyDescent="0.2">
      <c r="A117" s="50"/>
      <c r="B117" s="189" t="s">
        <v>384</v>
      </c>
      <c r="C117" s="79"/>
      <c r="D117" s="50"/>
      <c r="E117" s="50"/>
      <c r="F117" s="50"/>
      <c r="G117" s="50"/>
      <c r="H117" s="186"/>
      <c r="K117" s="176"/>
    </row>
    <row r="118" spans="1:65" s="52" customFormat="1" ht="20.100000000000001" customHeight="1" x14ac:dyDescent="0.2">
      <c r="A118" s="50"/>
      <c r="B118" s="189" t="s">
        <v>385</v>
      </c>
      <c r="C118" s="79"/>
      <c r="D118" s="50"/>
      <c r="E118" s="50"/>
      <c r="F118" s="50"/>
      <c r="G118" s="50"/>
      <c r="H118" s="186"/>
      <c r="K118" s="176"/>
    </row>
    <row r="119" spans="1:65" s="52" customFormat="1" x14ac:dyDescent="0.2">
      <c r="A119" s="50"/>
      <c r="B119" s="191"/>
      <c r="C119" s="152"/>
      <c r="D119" s="192"/>
      <c r="E119" s="192"/>
      <c r="F119" s="192"/>
      <c r="G119" s="192"/>
      <c r="H119" s="193"/>
      <c r="K119" s="176"/>
    </row>
    <row r="120" spans="1:65" s="52" customFormat="1" ht="15" x14ac:dyDescent="0.2">
      <c r="B120" s="181"/>
      <c r="C120" s="102"/>
      <c r="G120" s="180"/>
      <c r="H120" s="70"/>
      <c r="I120" s="176"/>
    </row>
    <row r="121" spans="1:65" s="52" customFormat="1" ht="15" x14ac:dyDescent="0.2">
      <c r="B121" s="181"/>
      <c r="C121" s="102"/>
      <c r="G121" s="180"/>
      <c r="H121" s="70"/>
      <c r="I121" s="176"/>
    </row>
    <row r="122" spans="1:65" ht="24.95" customHeight="1" x14ac:dyDescent="0.2">
      <c r="A122" s="50"/>
      <c r="B122" s="101" t="s">
        <v>449</v>
      </c>
      <c r="C122" s="102"/>
      <c r="D122" s="169"/>
      <c r="E122" s="169"/>
      <c r="F122" s="50"/>
      <c r="G122" s="50"/>
      <c r="H122" s="50"/>
      <c r="I122" s="50"/>
      <c r="J122" s="50"/>
      <c r="BG122" s="53"/>
      <c r="BH122" s="53"/>
    </row>
    <row r="123" spans="1:65" s="60" customFormat="1" x14ac:dyDescent="0.2">
      <c r="A123" s="58"/>
      <c r="B123" s="67"/>
      <c r="C123" s="153"/>
      <c r="D123" s="194"/>
      <c r="E123" s="194"/>
      <c r="F123" s="58"/>
      <c r="G123" s="58"/>
      <c r="H123" s="58"/>
      <c r="I123" s="58"/>
      <c r="J123" s="58"/>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c r="AK123" s="59"/>
      <c r="AL123" s="59"/>
      <c r="AM123" s="59"/>
      <c r="AN123" s="59"/>
      <c r="AO123" s="59"/>
      <c r="AP123" s="59"/>
      <c r="AQ123" s="59"/>
      <c r="AR123" s="59"/>
      <c r="AS123" s="59"/>
      <c r="AT123" s="59"/>
      <c r="AU123" s="59"/>
      <c r="AV123" s="59"/>
      <c r="AW123" s="59"/>
      <c r="AX123" s="59"/>
      <c r="AY123" s="59"/>
      <c r="AZ123" s="59"/>
      <c r="BA123" s="59"/>
      <c r="BB123" s="59"/>
      <c r="BC123" s="59"/>
      <c r="BD123" s="59"/>
      <c r="BE123" s="59"/>
      <c r="BF123" s="59"/>
    </row>
    <row r="124" spans="1:65" s="60" customFormat="1" x14ac:dyDescent="0.2">
      <c r="A124" s="58"/>
      <c r="B124" s="171" t="s">
        <v>19</v>
      </c>
      <c r="C124" s="155"/>
      <c r="D124" s="195"/>
      <c r="E124" s="195"/>
      <c r="F124" s="58"/>
      <c r="G124" s="58"/>
      <c r="H124" s="58"/>
      <c r="I124" s="58"/>
      <c r="J124" s="58"/>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c r="AK124" s="59"/>
      <c r="AL124" s="59"/>
      <c r="AM124" s="59"/>
      <c r="AN124" s="59"/>
      <c r="AO124" s="59"/>
      <c r="AP124" s="59"/>
      <c r="AQ124" s="59"/>
      <c r="AR124" s="59"/>
      <c r="AS124" s="59"/>
      <c r="AT124" s="59"/>
      <c r="AU124" s="59"/>
      <c r="AV124" s="59"/>
      <c r="AW124" s="59"/>
      <c r="AX124" s="59"/>
      <c r="AY124" s="59"/>
      <c r="AZ124" s="59"/>
      <c r="BA124" s="59"/>
      <c r="BB124" s="59"/>
      <c r="BC124" s="59"/>
      <c r="BD124" s="59"/>
      <c r="BE124" s="59"/>
      <c r="BF124" s="59"/>
    </row>
    <row r="125" spans="1:65" x14ac:dyDescent="0.2">
      <c r="A125" s="50"/>
      <c r="B125" s="67" t="s">
        <v>392</v>
      </c>
      <c r="C125" s="156"/>
      <c r="D125" s="196"/>
      <c r="E125" s="63"/>
      <c r="F125" s="63"/>
      <c r="G125" s="63"/>
      <c r="H125" s="63"/>
      <c r="I125" s="66"/>
      <c r="AS125" s="53"/>
      <c r="AT125" s="53"/>
      <c r="AU125" s="53"/>
      <c r="AV125" s="53"/>
      <c r="AW125" s="53"/>
      <c r="AX125" s="53"/>
      <c r="AY125" s="53"/>
      <c r="AZ125" s="53"/>
      <c r="BA125" s="53"/>
      <c r="BB125" s="53"/>
      <c r="BC125" s="53"/>
      <c r="BD125" s="53"/>
      <c r="BE125" s="53"/>
      <c r="BF125" s="53"/>
      <c r="BG125" s="53"/>
      <c r="BH125" s="53"/>
    </row>
    <row r="126" spans="1:65" x14ac:dyDescent="0.2">
      <c r="A126" s="50"/>
      <c r="B126" s="67" t="s">
        <v>394</v>
      </c>
      <c r="C126" s="156"/>
      <c r="D126" s="196"/>
      <c r="E126" s="63"/>
      <c r="F126" s="63"/>
      <c r="G126" s="63"/>
      <c r="H126" s="63"/>
      <c r="I126" s="66"/>
      <c r="AS126" s="53"/>
      <c r="AT126" s="53"/>
      <c r="AU126" s="53"/>
      <c r="AV126" s="53"/>
      <c r="AW126" s="53"/>
      <c r="AX126" s="53"/>
      <c r="AY126" s="53"/>
      <c r="AZ126" s="53"/>
      <c r="BA126" s="53"/>
      <c r="BB126" s="53"/>
      <c r="BC126" s="53"/>
      <c r="BD126" s="53"/>
      <c r="BE126" s="53"/>
      <c r="BF126" s="53"/>
      <c r="BG126" s="53"/>
      <c r="BH126" s="53"/>
    </row>
    <row r="127" spans="1:65" x14ac:dyDescent="0.2">
      <c r="A127" s="50"/>
      <c r="B127" s="67" t="s">
        <v>393</v>
      </c>
      <c r="C127" s="156"/>
      <c r="D127" s="196"/>
      <c r="E127" s="63"/>
      <c r="F127" s="63"/>
      <c r="G127" s="63"/>
      <c r="H127" s="63"/>
      <c r="I127" s="66"/>
      <c r="AS127" s="53"/>
      <c r="AT127" s="53"/>
      <c r="AU127" s="53"/>
      <c r="AV127" s="53"/>
      <c r="AW127" s="53"/>
      <c r="AX127" s="53"/>
      <c r="AY127" s="53"/>
      <c r="AZ127" s="53"/>
      <c r="BA127" s="53"/>
      <c r="BB127" s="53"/>
      <c r="BC127" s="53"/>
      <c r="BD127" s="53"/>
      <c r="BE127" s="53"/>
      <c r="BF127" s="53"/>
      <c r="BG127" s="53"/>
      <c r="BH127" s="53"/>
    </row>
    <row r="128" spans="1:65" x14ac:dyDescent="0.2">
      <c r="A128" s="50"/>
      <c r="B128" s="307" t="s">
        <v>446</v>
      </c>
      <c r="C128" s="307"/>
      <c r="D128" s="307"/>
      <c r="E128" s="307"/>
      <c r="F128" s="307"/>
      <c r="G128" s="307"/>
      <c r="H128" s="307"/>
      <c r="I128" s="307"/>
      <c r="J128" s="50"/>
      <c r="K128" s="50"/>
      <c r="L128" s="50"/>
      <c r="M128" s="50"/>
      <c r="N128" s="50"/>
      <c r="O128" s="50"/>
      <c r="P128" s="50"/>
      <c r="Q128" s="50"/>
      <c r="BI128" s="52"/>
      <c r="BJ128" s="52"/>
      <c r="BK128" s="52"/>
      <c r="BL128" s="52"/>
      <c r="BM128" s="52"/>
    </row>
    <row r="129" spans="1:65" x14ac:dyDescent="0.2">
      <c r="A129" s="50"/>
      <c r="B129" s="307" t="s">
        <v>443</v>
      </c>
      <c r="C129" s="307"/>
      <c r="D129" s="307"/>
      <c r="E129" s="307"/>
      <c r="F129" s="307"/>
      <c r="G129" s="307"/>
      <c r="H129" s="307"/>
      <c r="I129" s="307"/>
      <c r="J129" s="50"/>
      <c r="K129" s="50"/>
      <c r="L129" s="50"/>
      <c r="M129" s="50"/>
      <c r="N129" s="50"/>
      <c r="O129" s="50"/>
      <c r="P129" s="50"/>
      <c r="Q129" s="50"/>
      <c r="BI129" s="52"/>
      <c r="BJ129" s="52"/>
      <c r="BK129" s="52"/>
      <c r="BL129" s="52"/>
      <c r="BM129" s="52"/>
    </row>
    <row r="130" spans="1:65" ht="13.5" customHeight="1" x14ac:dyDescent="0.2">
      <c r="A130" s="50"/>
      <c r="B130" s="307" t="s">
        <v>447</v>
      </c>
      <c r="C130" s="307"/>
      <c r="D130" s="307"/>
      <c r="E130" s="307"/>
      <c r="F130" s="307"/>
      <c r="G130" s="307"/>
      <c r="H130" s="307"/>
      <c r="I130" s="307"/>
      <c r="J130" s="50"/>
      <c r="K130" s="50"/>
      <c r="L130" s="50"/>
      <c r="M130" s="50"/>
      <c r="N130" s="50"/>
      <c r="O130" s="50"/>
      <c r="P130" s="50"/>
      <c r="Q130" s="50"/>
      <c r="BI130" s="52"/>
      <c r="BJ130" s="52"/>
      <c r="BK130" s="52"/>
      <c r="BL130" s="52"/>
      <c r="BM130" s="52"/>
    </row>
    <row r="131" spans="1:65" ht="25.5" customHeight="1" x14ac:dyDescent="0.2">
      <c r="A131" s="50"/>
      <c r="B131" s="307" t="s">
        <v>448</v>
      </c>
      <c r="C131" s="307"/>
      <c r="D131" s="307"/>
      <c r="E131" s="307"/>
      <c r="F131" s="307"/>
      <c r="G131" s="307"/>
      <c r="H131" s="307"/>
      <c r="I131" s="307"/>
      <c r="J131" s="50"/>
      <c r="K131" s="50"/>
      <c r="L131" s="50"/>
      <c r="M131" s="50"/>
      <c r="N131" s="50"/>
      <c r="O131" s="50"/>
      <c r="P131" s="50"/>
      <c r="Q131" s="50"/>
      <c r="BI131" s="52"/>
      <c r="BJ131" s="52"/>
      <c r="BK131" s="52"/>
      <c r="BL131" s="52"/>
      <c r="BM131" s="52"/>
    </row>
    <row r="132" spans="1:65" s="52" customFormat="1" ht="15" x14ac:dyDescent="0.2">
      <c r="A132" s="50"/>
      <c r="C132" s="109"/>
      <c r="D132" s="110"/>
      <c r="E132" s="111"/>
      <c r="F132" s="173"/>
      <c r="G132" s="173"/>
      <c r="H132" s="173"/>
      <c r="I132" s="50"/>
      <c r="J132" s="50"/>
      <c r="K132" s="50"/>
      <c r="L132" s="50"/>
    </row>
    <row r="133" spans="1:65" ht="15" x14ac:dyDescent="0.2">
      <c r="A133" s="50"/>
      <c r="B133" s="113" t="s">
        <v>0</v>
      </c>
      <c r="C133" s="114"/>
      <c r="D133" s="113"/>
      <c r="E133" s="133"/>
      <c r="F133" s="133"/>
      <c r="G133" s="133"/>
      <c r="H133" s="133"/>
      <c r="I133" s="174"/>
      <c r="AS133" s="53"/>
      <c r="AT133" s="53"/>
      <c r="AU133" s="53"/>
      <c r="AV133" s="53"/>
      <c r="AW133" s="53"/>
      <c r="AX133" s="53"/>
      <c r="AY133" s="53"/>
      <c r="AZ133" s="53"/>
      <c r="BA133" s="53"/>
      <c r="BB133" s="53"/>
      <c r="BC133" s="53"/>
      <c r="BD133" s="53"/>
      <c r="BE133" s="53"/>
      <c r="BF133" s="53"/>
      <c r="BG133" s="53"/>
      <c r="BH133" s="53"/>
    </row>
    <row r="134" spans="1:65" x14ac:dyDescent="0.2">
      <c r="A134" s="50"/>
      <c r="B134" s="126"/>
      <c r="C134" s="118"/>
      <c r="D134" s="126"/>
      <c r="E134" s="126"/>
      <c r="F134" s="126"/>
      <c r="G134" s="126"/>
      <c r="H134" s="126"/>
      <c r="I134" s="130"/>
      <c r="AS134" s="53"/>
      <c r="AT134" s="53"/>
      <c r="AU134" s="53"/>
      <c r="AV134" s="53"/>
      <c r="AW134" s="53"/>
      <c r="AX134" s="53"/>
      <c r="AY134" s="53"/>
      <c r="AZ134" s="53"/>
      <c r="BA134" s="53"/>
      <c r="BB134" s="53"/>
      <c r="BC134" s="53"/>
      <c r="BD134" s="53"/>
      <c r="BE134" s="53"/>
      <c r="BF134" s="53"/>
      <c r="BG134" s="53"/>
      <c r="BH134" s="53"/>
    </row>
    <row r="135" spans="1:65" ht="15" x14ac:dyDescent="0.2">
      <c r="A135" s="50"/>
      <c r="B135" s="134" t="s">
        <v>2</v>
      </c>
      <c r="C135" s="121"/>
      <c r="D135" s="134"/>
      <c r="E135" s="135" t="s">
        <v>4</v>
      </c>
      <c r="F135" s="136" t="s">
        <v>7</v>
      </c>
      <c r="G135" s="136" t="s">
        <v>3</v>
      </c>
      <c r="H135" s="136" t="s">
        <v>11</v>
      </c>
      <c r="I135" s="135" t="s">
        <v>444</v>
      </c>
      <c r="AS135" s="53"/>
      <c r="AT135" s="53"/>
      <c r="AU135" s="53"/>
      <c r="AV135" s="53"/>
      <c r="AW135" s="53"/>
      <c r="AX135" s="53"/>
      <c r="AY135" s="53"/>
      <c r="AZ135" s="53"/>
      <c r="BA135" s="53"/>
      <c r="BB135" s="53"/>
      <c r="BC135" s="53"/>
      <c r="BD135" s="53"/>
      <c r="BE135" s="53"/>
      <c r="BF135" s="53"/>
      <c r="BG135" s="53"/>
      <c r="BH135" s="53"/>
    </row>
    <row r="136" spans="1:65" x14ac:dyDescent="0.2">
      <c r="A136" s="50"/>
      <c r="B136" s="124"/>
      <c r="C136" s="121"/>
      <c r="D136" s="134"/>
      <c r="E136" s="135"/>
      <c r="F136" s="136"/>
      <c r="G136" s="136"/>
      <c r="H136" s="136"/>
      <c r="I136" s="135"/>
      <c r="AS136" s="53"/>
      <c r="AT136" s="53"/>
      <c r="AU136" s="53"/>
      <c r="AV136" s="53"/>
      <c r="AW136" s="53"/>
      <c r="AX136" s="53"/>
      <c r="AY136" s="53"/>
      <c r="AZ136" s="53"/>
      <c r="BA136" s="53"/>
      <c r="BB136" s="53"/>
      <c r="BC136" s="53"/>
      <c r="BD136" s="53"/>
      <c r="BE136" s="53"/>
      <c r="BF136" s="53"/>
      <c r="BG136" s="53"/>
      <c r="BH136" s="53"/>
    </row>
    <row r="137" spans="1:65" ht="14.25" x14ac:dyDescent="0.2">
      <c r="A137" s="50"/>
      <c r="B137" s="306" t="s">
        <v>395</v>
      </c>
      <c r="C137" s="306"/>
      <c r="D137" s="134"/>
      <c r="E137" s="129" t="s">
        <v>396</v>
      </c>
      <c r="F137" s="118">
        <v>1500</v>
      </c>
      <c r="G137" s="128" t="s">
        <v>5</v>
      </c>
      <c r="H137" s="128" t="s">
        <v>13</v>
      </c>
      <c r="I137" s="135"/>
      <c r="AS137" s="53"/>
      <c r="AT137" s="53"/>
      <c r="AU137" s="53"/>
      <c r="AV137" s="53"/>
      <c r="AW137" s="53"/>
      <c r="AX137" s="53"/>
      <c r="AY137" s="53"/>
      <c r="AZ137" s="53"/>
      <c r="BA137" s="53"/>
      <c r="BB137" s="53"/>
      <c r="BC137" s="53"/>
      <c r="BD137" s="53"/>
      <c r="BE137" s="53"/>
      <c r="BF137" s="53"/>
      <c r="BG137" s="53"/>
      <c r="BH137" s="53"/>
    </row>
    <row r="138" spans="1:65" x14ac:dyDescent="0.2">
      <c r="A138" s="50"/>
      <c r="B138" s="124"/>
      <c r="C138" s="118"/>
      <c r="D138" s="134"/>
      <c r="E138" s="129"/>
      <c r="F138" s="118"/>
      <c r="G138" s="128"/>
      <c r="H138" s="128"/>
      <c r="I138" s="135"/>
      <c r="AS138" s="53"/>
      <c r="AT138" s="53"/>
      <c r="AU138" s="53"/>
      <c r="AV138" s="53"/>
      <c r="AW138" s="53"/>
      <c r="AX138" s="53"/>
      <c r="AY138" s="53"/>
      <c r="AZ138" s="53"/>
      <c r="BA138" s="53"/>
      <c r="BB138" s="53"/>
      <c r="BC138" s="53"/>
      <c r="BD138" s="53"/>
      <c r="BE138" s="53"/>
      <c r="BF138" s="53"/>
      <c r="BG138" s="53"/>
      <c r="BH138" s="53"/>
    </row>
    <row r="139" spans="1:65" ht="14.25" x14ac:dyDescent="0.2">
      <c r="A139" s="50"/>
      <c r="B139" s="306" t="s">
        <v>398</v>
      </c>
      <c r="C139" s="306"/>
      <c r="D139" s="134"/>
      <c r="E139" s="129" t="s">
        <v>397</v>
      </c>
      <c r="F139" s="118">
        <v>0.02</v>
      </c>
      <c r="G139" s="128" t="s">
        <v>5</v>
      </c>
      <c r="H139" s="128" t="s">
        <v>13</v>
      </c>
      <c r="I139" s="135"/>
      <c r="AS139" s="53"/>
      <c r="AT139" s="53"/>
      <c r="AU139" s="53"/>
      <c r="AV139" s="53"/>
      <c r="AW139" s="53"/>
      <c r="AX139" s="53"/>
      <c r="AY139" s="53"/>
      <c r="AZ139" s="53"/>
      <c r="BA139" s="53"/>
      <c r="BB139" s="53"/>
      <c r="BC139" s="53"/>
      <c r="BD139" s="53"/>
      <c r="BE139" s="53"/>
      <c r="BF139" s="53"/>
      <c r="BG139" s="53"/>
      <c r="BH139" s="53"/>
    </row>
    <row r="140" spans="1:65" x14ac:dyDescent="0.2">
      <c r="A140" s="50"/>
      <c r="B140" s="124"/>
      <c r="C140" s="118"/>
      <c r="D140" s="134"/>
      <c r="E140" s="129"/>
      <c r="F140" s="118"/>
      <c r="G140" s="128"/>
      <c r="H140" s="128"/>
      <c r="I140" s="135"/>
      <c r="AS140" s="53"/>
      <c r="AT140" s="53"/>
      <c r="AU140" s="53"/>
      <c r="AV140" s="53"/>
      <c r="AW140" s="53"/>
      <c r="AX140" s="53"/>
      <c r="AY140" s="53"/>
      <c r="AZ140" s="53"/>
      <c r="BA140" s="53"/>
      <c r="BB140" s="53"/>
      <c r="BC140" s="53"/>
      <c r="BD140" s="53"/>
      <c r="BE140" s="53"/>
      <c r="BF140" s="53"/>
      <c r="BG140" s="53"/>
      <c r="BH140" s="53"/>
    </row>
    <row r="141" spans="1:65" ht="25.5" x14ac:dyDescent="0.2">
      <c r="A141" s="50"/>
      <c r="B141" s="124" t="s">
        <v>400</v>
      </c>
      <c r="C141" s="118"/>
      <c r="D141" s="134"/>
      <c r="E141" s="129" t="s">
        <v>35</v>
      </c>
      <c r="F141" s="118">
        <v>1</v>
      </c>
      <c r="G141" s="128" t="s">
        <v>36</v>
      </c>
      <c r="H141" s="128" t="s">
        <v>13</v>
      </c>
      <c r="I141" s="135"/>
      <c r="AS141" s="53"/>
      <c r="AT141" s="53"/>
      <c r="AU141" s="53"/>
      <c r="AV141" s="53"/>
      <c r="AW141" s="53"/>
      <c r="AX141" s="53"/>
      <c r="AY141" s="53"/>
      <c r="AZ141" s="53"/>
      <c r="BA141" s="53"/>
      <c r="BB141" s="53"/>
      <c r="BC141" s="53"/>
      <c r="BD141" s="53"/>
      <c r="BE141" s="53"/>
      <c r="BF141" s="53"/>
      <c r="BG141" s="53"/>
      <c r="BH141" s="53"/>
    </row>
    <row r="142" spans="1:65" x14ac:dyDescent="0.2">
      <c r="A142" s="50"/>
      <c r="B142" s="124"/>
      <c r="C142" s="118"/>
      <c r="D142" s="134"/>
      <c r="E142" s="129"/>
      <c r="F142" s="118"/>
      <c r="G142" s="128"/>
      <c r="H142" s="128"/>
      <c r="I142" s="135"/>
      <c r="AS142" s="53"/>
      <c r="AT142" s="53"/>
      <c r="AU142" s="53"/>
      <c r="AV142" s="53"/>
      <c r="AW142" s="53"/>
      <c r="AX142" s="53"/>
      <c r="AY142" s="53"/>
      <c r="AZ142" s="53"/>
      <c r="BA142" s="53"/>
      <c r="BB142" s="53"/>
      <c r="BC142" s="53"/>
      <c r="BD142" s="53"/>
      <c r="BE142" s="53"/>
      <c r="BF142" s="53"/>
      <c r="BG142" s="53"/>
      <c r="BH142" s="53"/>
    </row>
    <row r="143" spans="1:65" ht="14.25" x14ac:dyDescent="0.2">
      <c r="A143" s="50"/>
      <c r="B143" s="306" t="s">
        <v>401</v>
      </c>
      <c r="C143" s="306"/>
      <c r="D143" s="134"/>
      <c r="E143" s="129" t="s">
        <v>402</v>
      </c>
      <c r="F143" s="118">
        <v>1</v>
      </c>
      <c r="G143" s="128" t="s">
        <v>5</v>
      </c>
      <c r="H143" s="128" t="s">
        <v>13</v>
      </c>
      <c r="I143" s="135"/>
      <c r="AS143" s="53"/>
      <c r="AT143" s="53"/>
      <c r="AU143" s="53"/>
      <c r="AV143" s="53"/>
      <c r="AW143" s="53"/>
      <c r="AX143" s="53"/>
      <c r="AY143" s="53"/>
      <c r="AZ143" s="53"/>
      <c r="BA143" s="53"/>
      <c r="BB143" s="53"/>
      <c r="BC143" s="53"/>
      <c r="BD143" s="53"/>
      <c r="BE143" s="53"/>
      <c r="BF143" s="53"/>
      <c r="BG143" s="53"/>
      <c r="BH143" s="53"/>
    </row>
    <row r="144" spans="1:65" ht="13.5" thickBot="1" x14ac:dyDescent="0.25">
      <c r="A144" s="50"/>
      <c r="B144" s="124"/>
      <c r="C144" s="121"/>
      <c r="D144" s="134"/>
      <c r="E144" s="135"/>
      <c r="F144" s="136"/>
      <c r="G144" s="128"/>
      <c r="H144" s="128"/>
      <c r="I144" s="135"/>
      <c r="AS144" s="53"/>
      <c r="AT144" s="53"/>
      <c r="AU144" s="53"/>
      <c r="AV144" s="53"/>
      <c r="AW144" s="53"/>
      <c r="AX144" s="53"/>
      <c r="AY144" s="53"/>
      <c r="AZ144" s="53"/>
      <c r="BA144" s="53"/>
      <c r="BB144" s="53"/>
      <c r="BC144" s="53"/>
      <c r="BD144" s="53"/>
      <c r="BE144" s="53"/>
      <c r="BF144" s="53"/>
      <c r="BG144" s="53"/>
      <c r="BH144" s="53"/>
    </row>
    <row r="145" spans="1:60" ht="27" thickTop="1" thickBot="1" x14ac:dyDescent="0.25">
      <c r="A145" s="50"/>
      <c r="B145" s="129" t="s">
        <v>97</v>
      </c>
      <c r="C145" s="148" t="s">
        <v>372</v>
      </c>
      <c r="D145" s="175"/>
      <c r="E145" s="200" t="str">
        <f>IF(C145='Pick-lists &amp; Defaults'!B43,"Cform_volume",IF(C145='Pick-lists &amp; Defaults'!B44,"Cform_weight",""))</f>
        <v/>
      </c>
      <c r="F145" s="127"/>
      <c r="G145" s="202" t="str">
        <f>IF(E145="Cform_volume","g/L",IF(E145="Cform_weight","g/kg",""))</f>
        <v/>
      </c>
      <c r="H145" s="128" t="s">
        <v>6</v>
      </c>
      <c r="I145" s="130"/>
      <c r="AS145" s="53"/>
      <c r="AT145" s="53"/>
      <c r="AU145" s="53"/>
      <c r="AV145" s="53"/>
      <c r="AW145" s="53"/>
      <c r="AX145" s="53"/>
      <c r="AY145" s="53"/>
      <c r="AZ145" s="53"/>
      <c r="BA145" s="53"/>
      <c r="BB145" s="53"/>
      <c r="BC145" s="53"/>
      <c r="BD145" s="53"/>
      <c r="BE145" s="53"/>
      <c r="BF145" s="53"/>
      <c r="BG145" s="53"/>
      <c r="BH145" s="53"/>
    </row>
    <row r="146" spans="1:60" s="52" customFormat="1" ht="14.25" thickTop="1" thickBot="1" x14ac:dyDescent="0.25">
      <c r="B146" s="124"/>
      <c r="C146" s="118"/>
      <c r="D146" s="124"/>
      <c r="E146" s="129"/>
      <c r="F146" s="128"/>
      <c r="G146" s="128"/>
      <c r="H146" s="128"/>
      <c r="I146" s="131"/>
    </row>
    <row r="147" spans="1:60" s="52" customFormat="1" ht="27" thickTop="1" thickBot="1" x14ac:dyDescent="0.25">
      <c r="B147" s="129" t="s">
        <v>98</v>
      </c>
      <c r="C147" s="148" t="s">
        <v>376</v>
      </c>
      <c r="D147" s="129"/>
      <c r="E147" s="201" t="str">
        <f>IF(C147='Pick-lists &amp; Defaults'!B38,"Vform_appl",IF(C147='Pick-lists &amp; Defaults'!B39,"Qform_appl",""))</f>
        <v/>
      </c>
      <c r="F147" s="127"/>
      <c r="G147" s="202" t="str">
        <f>IF(E147="Vform_appl","μL/cm2",IF(E147="Qform_appl","mg/cm2",""))</f>
        <v/>
      </c>
      <c r="H147" s="128" t="s">
        <v>33</v>
      </c>
      <c r="I147" s="131" t="s">
        <v>403</v>
      </c>
    </row>
    <row r="148" spans="1:60" s="52" customFormat="1" ht="14.25" thickTop="1" thickBot="1" x14ac:dyDescent="0.25">
      <c r="B148" s="124"/>
      <c r="C148" s="118"/>
      <c r="D148" s="124"/>
      <c r="E148" s="129"/>
      <c r="F148" s="128"/>
      <c r="G148" s="128"/>
      <c r="H148" s="128"/>
      <c r="I148" s="128"/>
    </row>
    <row r="149" spans="1:60" s="52" customFormat="1" ht="39.75" thickTop="1" thickBot="1" x14ac:dyDescent="0.25">
      <c r="B149" s="124" t="s">
        <v>350</v>
      </c>
      <c r="C149" s="148" t="s">
        <v>366</v>
      </c>
      <c r="D149" s="131"/>
      <c r="E149" s="124" t="s">
        <v>38</v>
      </c>
      <c r="F149" s="203" t="str">
        <f>INDEX('Pick-lists &amp; Defaults'!C25:C27,MATCH('PT19-appl human skin &amp; garments'!C149,BodyPart,0))</f>
        <v>??</v>
      </c>
      <c r="G149" s="128" t="s">
        <v>39</v>
      </c>
      <c r="H149" s="128" t="s">
        <v>45</v>
      </c>
      <c r="I149" s="150" t="s">
        <v>517</v>
      </c>
    </row>
    <row r="150" spans="1:60" s="52" customFormat="1" ht="13.5" thickTop="1" x14ac:dyDescent="0.2">
      <c r="B150" s="306"/>
      <c r="C150" s="306"/>
      <c r="D150" s="131"/>
      <c r="E150" s="130"/>
      <c r="F150" s="128"/>
      <c r="G150" s="132"/>
      <c r="H150" s="128"/>
      <c r="I150" s="131"/>
    </row>
    <row r="151" spans="1:60" s="52" customFormat="1" ht="15" x14ac:dyDescent="0.2">
      <c r="B151" s="306" t="s">
        <v>355</v>
      </c>
      <c r="C151" s="306"/>
      <c r="D151" s="131"/>
      <c r="E151" s="130" t="s">
        <v>356</v>
      </c>
      <c r="F151" s="128">
        <v>1000</v>
      </c>
      <c r="G151" s="132" t="s">
        <v>357</v>
      </c>
      <c r="H151" s="128" t="s">
        <v>13</v>
      </c>
      <c r="I151" s="131"/>
    </row>
    <row r="152" spans="1:60" s="52" customFormat="1" x14ac:dyDescent="0.2">
      <c r="B152" s="124"/>
      <c r="C152" s="118"/>
      <c r="D152" s="131"/>
      <c r="E152" s="130"/>
      <c r="F152" s="128"/>
      <c r="G152" s="132"/>
      <c r="H152" s="128"/>
      <c r="I152" s="131"/>
    </row>
    <row r="153" spans="1:60" s="52" customFormat="1" ht="15" x14ac:dyDescent="0.2">
      <c r="B153" s="124" t="s">
        <v>409</v>
      </c>
      <c r="C153" s="118"/>
      <c r="D153" s="131"/>
      <c r="E153" s="130" t="s">
        <v>410</v>
      </c>
      <c r="F153" s="128">
        <v>435000</v>
      </c>
      <c r="G153" s="132" t="s">
        <v>411</v>
      </c>
      <c r="H153" s="128" t="s">
        <v>13</v>
      </c>
      <c r="I153" s="131"/>
    </row>
    <row r="154" spans="1:60" s="52" customFormat="1" x14ac:dyDescent="0.2">
      <c r="B154" s="124"/>
      <c r="C154" s="118"/>
      <c r="D154" s="131"/>
      <c r="E154" s="130"/>
      <c r="F154" s="128"/>
      <c r="G154" s="132"/>
      <c r="H154" s="128"/>
      <c r="I154" s="131"/>
    </row>
    <row r="155" spans="1:60" s="52" customFormat="1" ht="15" x14ac:dyDescent="0.2">
      <c r="B155" s="306" t="s">
        <v>412</v>
      </c>
      <c r="C155" s="306"/>
      <c r="D155" s="131"/>
      <c r="E155" s="130" t="s">
        <v>413</v>
      </c>
      <c r="F155" s="127"/>
      <c r="G155" s="128" t="s">
        <v>36</v>
      </c>
      <c r="H155" s="128" t="s">
        <v>6</v>
      </c>
      <c r="I155" s="131"/>
    </row>
    <row r="156" spans="1:60" s="52" customFormat="1" x14ac:dyDescent="0.2">
      <c r="B156" s="124"/>
      <c r="C156" s="118"/>
      <c r="D156" s="131"/>
      <c r="E156" s="130"/>
      <c r="F156" s="128"/>
      <c r="G156" s="132"/>
      <c r="H156" s="128"/>
      <c r="I156" s="131"/>
    </row>
    <row r="157" spans="1:60" s="52" customFormat="1" ht="14.25" x14ac:dyDescent="0.2">
      <c r="B157" s="306" t="s">
        <v>414</v>
      </c>
      <c r="C157" s="306"/>
      <c r="D157" s="131"/>
      <c r="E157" s="130" t="s">
        <v>65</v>
      </c>
      <c r="F157" s="128">
        <v>1</v>
      </c>
      <c r="G157" s="132" t="s">
        <v>10</v>
      </c>
      <c r="H157" s="128" t="s">
        <v>13</v>
      </c>
      <c r="I157" s="131"/>
    </row>
    <row r="158" spans="1:60" s="52" customFormat="1" x14ac:dyDescent="0.2">
      <c r="B158" s="124"/>
      <c r="C158" s="118"/>
      <c r="D158" s="131"/>
      <c r="E158" s="130"/>
      <c r="F158" s="128"/>
      <c r="G158" s="132"/>
      <c r="H158" s="128"/>
      <c r="I158" s="131"/>
    </row>
    <row r="159" spans="1:60" s="52" customFormat="1" ht="14.25" x14ac:dyDescent="0.2">
      <c r="B159" s="306" t="s">
        <v>415</v>
      </c>
      <c r="C159" s="306"/>
      <c r="D159" s="131"/>
      <c r="E159" s="130" t="s">
        <v>66</v>
      </c>
      <c r="F159" s="128">
        <v>91</v>
      </c>
      <c r="G159" s="132" t="s">
        <v>10</v>
      </c>
      <c r="H159" s="128" t="s">
        <v>13</v>
      </c>
      <c r="I159" s="131"/>
    </row>
    <row r="160" spans="1:60" s="52" customFormat="1" x14ac:dyDescent="0.2">
      <c r="B160" s="124"/>
      <c r="C160" s="118"/>
      <c r="D160" s="131"/>
      <c r="E160" s="130"/>
      <c r="F160" s="128"/>
      <c r="G160" s="132"/>
      <c r="H160" s="128"/>
      <c r="I160" s="131"/>
    </row>
    <row r="161" spans="1:45" s="52" customFormat="1" ht="25.5" x14ac:dyDescent="0.2">
      <c r="B161" s="124" t="s">
        <v>64</v>
      </c>
      <c r="C161" s="118"/>
      <c r="D161" s="131"/>
      <c r="E161" s="130" t="s">
        <v>67</v>
      </c>
      <c r="F161" s="128">
        <v>91</v>
      </c>
      <c r="G161" s="128" t="s">
        <v>5</v>
      </c>
      <c r="H161" s="128" t="s">
        <v>13</v>
      </c>
      <c r="I161" s="131"/>
    </row>
    <row r="162" spans="1:45" s="52" customFormat="1" x14ac:dyDescent="0.2">
      <c r="B162" s="124"/>
      <c r="C162" s="118"/>
      <c r="D162" s="131"/>
      <c r="E162" s="130"/>
      <c r="F162" s="128"/>
      <c r="G162" s="132"/>
      <c r="H162" s="128"/>
      <c r="I162" s="131"/>
    </row>
    <row r="163" spans="1:45" s="52" customFormat="1" x14ac:dyDescent="0.2">
      <c r="B163" s="124"/>
      <c r="C163" s="118"/>
      <c r="D163" s="124"/>
      <c r="E163" s="129"/>
      <c r="F163" s="130"/>
      <c r="G163" s="128"/>
      <c r="H163" s="128"/>
      <c r="I163" s="128"/>
    </row>
    <row r="164" spans="1:45" s="53" customFormat="1" ht="15" x14ac:dyDescent="0.2">
      <c r="A164" s="50"/>
      <c r="B164" s="113" t="s">
        <v>1</v>
      </c>
      <c r="C164" s="114"/>
      <c r="D164" s="113"/>
      <c r="E164" s="113"/>
      <c r="F164" s="133"/>
      <c r="G164" s="133"/>
      <c r="H164" s="133"/>
      <c r="I164" s="133"/>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52"/>
      <c r="AL164" s="52"/>
      <c r="AM164" s="52"/>
      <c r="AN164" s="52"/>
      <c r="AO164" s="52"/>
      <c r="AP164" s="52"/>
      <c r="AQ164" s="52"/>
      <c r="AR164" s="52"/>
      <c r="AS164" s="52"/>
    </row>
    <row r="165" spans="1:45" s="53" customFormat="1" x14ac:dyDescent="0.2">
      <c r="A165" s="50"/>
      <c r="B165" s="126"/>
      <c r="C165" s="118"/>
      <c r="D165" s="126"/>
      <c r="E165" s="126"/>
      <c r="F165" s="126"/>
      <c r="G165" s="126"/>
      <c r="H165" s="126"/>
      <c r="I165" s="126"/>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2"/>
      <c r="AL165" s="52"/>
      <c r="AM165" s="52"/>
      <c r="AN165" s="52"/>
      <c r="AO165" s="52"/>
      <c r="AP165" s="52"/>
      <c r="AQ165" s="52"/>
      <c r="AR165" s="52"/>
      <c r="AS165" s="52"/>
    </row>
    <row r="166" spans="1:45" s="53" customFormat="1" ht="15" x14ac:dyDescent="0.2">
      <c r="A166" s="50"/>
      <c r="B166" s="134" t="s">
        <v>2</v>
      </c>
      <c r="C166" s="121"/>
      <c r="D166" s="134"/>
      <c r="E166" s="135" t="s">
        <v>4</v>
      </c>
      <c r="F166" s="136" t="s">
        <v>7</v>
      </c>
      <c r="G166" s="136" t="s">
        <v>3</v>
      </c>
      <c r="H166" s="136" t="s">
        <v>11</v>
      </c>
      <c r="I166" s="135" t="s">
        <v>444</v>
      </c>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2"/>
      <c r="AK166" s="52"/>
      <c r="AL166" s="52"/>
      <c r="AM166" s="52"/>
      <c r="AN166" s="52"/>
      <c r="AO166" s="52"/>
      <c r="AP166" s="52"/>
      <c r="AQ166" s="52"/>
      <c r="AR166" s="52"/>
      <c r="AS166" s="52"/>
    </row>
    <row r="167" spans="1:45" s="53" customFormat="1" x14ac:dyDescent="0.2">
      <c r="A167" s="50"/>
      <c r="B167" s="137"/>
      <c r="C167" s="138"/>
      <c r="D167" s="137"/>
      <c r="E167" s="137"/>
      <c r="F167" s="137"/>
      <c r="G167" s="137"/>
      <c r="H167" s="137"/>
      <c r="I167" s="130"/>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2"/>
      <c r="AL167" s="52"/>
      <c r="AM167" s="52"/>
      <c r="AN167" s="52"/>
      <c r="AO167" s="52"/>
      <c r="AP167" s="52"/>
      <c r="AQ167" s="52"/>
      <c r="AR167" s="52"/>
      <c r="AS167" s="52"/>
    </row>
    <row r="168" spans="1:45" s="52" customFormat="1" ht="15" customHeight="1" x14ac:dyDescent="0.2">
      <c r="A168" s="50"/>
      <c r="B168" s="306" t="s">
        <v>86</v>
      </c>
      <c r="C168" s="306"/>
      <c r="D168" s="129"/>
      <c r="E168" s="129" t="s">
        <v>24</v>
      </c>
      <c r="F168" s="199" t="str">
        <f>IF(OR(active_subst="",consumption_appl="",AREAskin="??"),"??",Nswimmer*N_appl*consumption_appl*AREAskin*active_subst*Fswim*Fwaterbody*0.000000001*IF(AND(E145="Cform_volume",E147="Qform_appl"),1000/RHOform,IF(AND(E145="Cform_weight",E147="Vform_appl"),RHOform*0.001,1)))</f>
        <v>??</v>
      </c>
      <c r="G168" s="128" t="s">
        <v>22</v>
      </c>
      <c r="H168" s="128" t="s">
        <v>8</v>
      </c>
      <c r="I168" s="139" t="s">
        <v>386</v>
      </c>
    </row>
    <row r="169" spans="1:45" s="52" customFormat="1" x14ac:dyDescent="0.2">
      <c r="A169" s="50"/>
      <c r="B169" s="124"/>
      <c r="C169" s="118"/>
      <c r="D169" s="124"/>
      <c r="E169" s="129"/>
      <c r="F169" s="129"/>
      <c r="G169" s="128"/>
      <c r="H169" s="128"/>
      <c r="I169" s="139"/>
    </row>
    <row r="170" spans="1:45" s="52" customFormat="1" ht="18.75" customHeight="1" x14ac:dyDescent="0.2">
      <c r="A170" s="50"/>
      <c r="B170" s="306" t="s">
        <v>416</v>
      </c>
      <c r="C170" s="306"/>
      <c r="D170" s="124"/>
      <c r="E170" s="129" t="s">
        <v>417</v>
      </c>
      <c r="F170" s="199" t="str">
        <f>IF(Elocalwater="??","??",Elocalwater*1000*Temission_1d/Vwaterbody)</f>
        <v>??</v>
      </c>
      <c r="G170" s="128" t="s">
        <v>92</v>
      </c>
      <c r="H170" s="128" t="s">
        <v>8</v>
      </c>
      <c r="I170" s="140" t="s">
        <v>422</v>
      </c>
    </row>
    <row r="171" spans="1:45" s="52" customFormat="1" x14ac:dyDescent="0.2">
      <c r="A171" s="50"/>
      <c r="B171" s="124"/>
      <c r="C171" s="118"/>
      <c r="D171" s="124"/>
      <c r="E171" s="129"/>
      <c r="F171" s="129"/>
      <c r="G171" s="128"/>
      <c r="H171" s="128"/>
      <c r="I171" s="139"/>
    </row>
    <row r="172" spans="1:45" s="52" customFormat="1" ht="19.5" customHeight="1" x14ac:dyDescent="0.2">
      <c r="A172" s="50"/>
      <c r="B172" s="306" t="s">
        <v>418</v>
      </c>
      <c r="C172" s="306"/>
      <c r="D172" s="124"/>
      <c r="E172" s="129" t="s">
        <v>419</v>
      </c>
      <c r="F172" s="199" t="str">
        <f>IF(Elocalwater="??", "??",Elocalwater*1000*Temission_91d/Vwaterbody)</f>
        <v>??</v>
      </c>
      <c r="G172" s="128" t="s">
        <v>92</v>
      </c>
      <c r="H172" s="128" t="s">
        <v>8</v>
      </c>
      <c r="I172" s="140" t="s">
        <v>423</v>
      </c>
    </row>
    <row r="173" spans="1:45" s="52" customFormat="1" x14ac:dyDescent="0.2">
      <c r="A173" s="50"/>
      <c r="B173" s="124"/>
      <c r="C173" s="118"/>
      <c r="D173" s="124"/>
      <c r="E173" s="129"/>
      <c r="F173" s="129"/>
      <c r="G173" s="128"/>
      <c r="H173" s="128"/>
      <c r="I173" s="139"/>
    </row>
    <row r="174" spans="1:45" s="52" customFormat="1" ht="45" customHeight="1" x14ac:dyDescent="0.2">
      <c r="A174" s="50"/>
      <c r="B174" s="306" t="s">
        <v>420</v>
      </c>
      <c r="C174" s="306"/>
      <c r="D174" s="124"/>
      <c r="E174" s="129" t="s">
        <v>421</v>
      </c>
      <c r="F174" s="199" t="str">
        <f>IF(kdegwater="","??",IF(AND(kdegwater&gt;0,ISNUMBER(Clocal_water_1d)),Clocal_water_1d*((1-(EXP(-kdegwater*Temission_1d))^Nemission_91d)/(1-EXP(-kdegwater*Temission_1d))),Clocal_water_91d))</f>
        <v>??</v>
      </c>
      <c r="G174" s="128" t="s">
        <v>92</v>
      </c>
      <c r="H174" s="128" t="s">
        <v>8</v>
      </c>
      <c r="I174" s="140" t="s">
        <v>527</v>
      </c>
    </row>
    <row r="175" spans="1:45" s="52" customFormat="1" x14ac:dyDescent="0.2">
      <c r="A175" s="50"/>
      <c r="B175" s="124"/>
      <c r="C175" s="118"/>
      <c r="D175" s="124"/>
      <c r="E175" s="129"/>
      <c r="F175" s="129"/>
      <c r="G175" s="128"/>
      <c r="H175" s="128"/>
      <c r="I175" s="139"/>
    </row>
    <row r="176" spans="1:45" s="52" customFormat="1" x14ac:dyDescent="0.2">
      <c r="A176" s="50"/>
      <c r="B176" s="129"/>
      <c r="C176" s="118"/>
      <c r="D176" s="124"/>
      <c r="E176" s="129"/>
      <c r="F176" s="129"/>
      <c r="G176" s="126"/>
      <c r="H176" s="128"/>
      <c r="I176" s="128"/>
    </row>
    <row r="177" spans="1:60" s="52" customFormat="1" x14ac:dyDescent="0.2">
      <c r="C177" s="109"/>
      <c r="G177" s="70"/>
      <c r="H177" s="70"/>
      <c r="I177" s="176"/>
    </row>
    <row r="178" spans="1:60" s="52" customFormat="1" x14ac:dyDescent="0.2">
      <c r="B178" s="177" t="s">
        <v>12</v>
      </c>
      <c r="C178" s="142"/>
      <c r="F178" s="178"/>
      <c r="G178" s="179"/>
      <c r="H178" s="70"/>
      <c r="I178" s="176"/>
    </row>
    <row r="179" spans="1:60" s="52" customFormat="1" x14ac:dyDescent="0.2">
      <c r="B179" s="305" t="s">
        <v>399</v>
      </c>
      <c r="C179" s="305"/>
      <c r="D179" s="305"/>
      <c r="E179" s="305"/>
      <c r="F179" s="305"/>
      <c r="G179" s="305"/>
      <c r="H179" s="305"/>
      <c r="I179" s="305"/>
    </row>
    <row r="180" spans="1:60" s="52" customFormat="1" x14ac:dyDescent="0.2">
      <c r="C180" s="142"/>
      <c r="F180" s="178"/>
      <c r="G180" s="179"/>
      <c r="H180" s="70"/>
      <c r="I180" s="176"/>
    </row>
    <row r="181" spans="1:60" s="52" customFormat="1" x14ac:dyDescent="0.2">
      <c r="A181" s="50"/>
      <c r="B181" s="182"/>
      <c r="C181" s="151"/>
      <c r="D181" s="183"/>
      <c r="E181" s="183"/>
      <c r="F181" s="183"/>
      <c r="G181" s="183"/>
      <c r="H181" s="184"/>
      <c r="K181" s="176"/>
    </row>
    <row r="182" spans="1:60" s="52" customFormat="1" ht="14.25" x14ac:dyDescent="0.2">
      <c r="A182" s="50"/>
      <c r="B182" s="185" t="s">
        <v>370</v>
      </c>
      <c r="C182" s="79"/>
      <c r="D182" s="50"/>
      <c r="E182" s="50"/>
      <c r="F182" s="50"/>
      <c r="G182" s="50"/>
      <c r="H182" s="186"/>
      <c r="K182" s="176"/>
    </row>
    <row r="183" spans="1:60" s="52" customFormat="1" ht="14.25" x14ac:dyDescent="0.2">
      <c r="A183" s="50"/>
      <c r="B183" s="187"/>
      <c r="C183" s="79"/>
      <c r="D183" s="50"/>
      <c r="E183" s="50"/>
      <c r="F183" s="50"/>
      <c r="G183" s="50"/>
      <c r="H183" s="188"/>
      <c r="K183" s="176"/>
    </row>
    <row r="184" spans="1:60" s="52" customFormat="1" ht="20.100000000000001" customHeight="1" x14ac:dyDescent="0.2">
      <c r="A184" s="50"/>
      <c r="B184" s="189" t="s">
        <v>405</v>
      </c>
      <c r="C184" s="79"/>
      <c r="D184" s="50"/>
      <c r="E184" s="50"/>
      <c r="F184" s="190"/>
      <c r="G184" s="50"/>
      <c r="H184" s="186"/>
      <c r="K184" s="176"/>
    </row>
    <row r="185" spans="1:60" s="52" customFormat="1" ht="20.100000000000001" customHeight="1" x14ac:dyDescent="0.2">
      <c r="A185" s="50"/>
      <c r="B185" s="189" t="s">
        <v>406</v>
      </c>
      <c r="C185" s="79"/>
      <c r="D185" s="50"/>
      <c r="E185" s="50"/>
      <c r="F185" s="50"/>
      <c r="G185" s="50"/>
      <c r="H185" s="186"/>
      <c r="K185" s="176"/>
    </row>
    <row r="186" spans="1:60" s="52" customFormat="1" ht="20.100000000000001" customHeight="1" x14ac:dyDescent="0.2">
      <c r="A186" s="50"/>
      <c r="B186" s="189" t="s">
        <v>407</v>
      </c>
      <c r="C186" s="79"/>
      <c r="D186" s="50"/>
      <c r="E186" s="50"/>
      <c r="F186" s="50"/>
      <c r="G186" s="50"/>
      <c r="H186" s="186"/>
      <c r="K186" s="176"/>
    </row>
    <row r="187" spans="1:60" s="52" customFormat="1" ht="20.100000000000001" customHeight="1" x14ac:dyDescent="0.2">
      <c r="A187" s="50"/>
      <c r="B187" s="189" t="s">
        <v>408</v>
      </c>
      <c r="C187" s="79"/>
      <c r="D187" s="50"/>
      <c r="E187" s="50"/>
      <c r="F187" s="50"/>
      <c r="G187" s="50"/>
      <c r="H187" s="186"/>
      <c r="K187" s="176"/>
    </row>
    <row r="188" spans="1:60" s="52" customFormat="1" x14ac:dyDescent="0.2">
      <c r="A188" s="50"/>
      <c r="B188" s="191"/>
      <c r="C188" s="152"/>
      <c r="D188" s="192"/>
      <c r="E188" s="192"/>
      <c r="F188" s="192"/>
      <c r="G188" s="192"/>
      <c r="H188" s="193"/>
      <c r="K188" s="176"/>
    </row>
    <row r="189" spans="1:60" ht="15" x14ac:dyDescent="0.2">
      <c r="A189" s="50"/>
      <c r="B189" s="104"/>
      <c r="C189" s="102"/>
      <c r="D189" s="169"/>
      <c r="E189" s="169"/>
      <c r="F189" s="50"/>
      <c r="G189" s="50"/>
      <c r="H189" s="50"/>
      <c r="I189" s="50"/>
      <c r="J189" s="50"/>
      <c r="BG189" s="53"/>
      <c r="BH189" s="53"/>
    </row>
    <row r="190" spans="1:60" s="52" customFormat="1" x14ac:dyDescent="0.2">
      <c r="C190" s="109"/>
      <c r="E190" s="176"/>
    </row>
    <row r="191" spans="1:60" s="52" customFormat="1" x14ac:dyDescent="0.2">
      <c r="C191" s="109"/>
      <c r="E191" s="176"/>
    </row>
    <row r="192" spans="1:60" s="52" customFormat="1" x14ac:dyDescent="0.2">
      <c r="C192" s="109"/>
      <c r="E192" s="176"/>
    </row>
    <row r="193" spans="3:5" s="52" customFormat="1" x14ac:dyDescent="0.2">
      <c r="C193" s="109"/>
      <c r="E193" s="176"/>
    </row>
    <row r="194" spans="3:5" s="52" customFormat="1" x14ac:dyDescent="0.2">
      <c r="C194" s="109"/>
      <c r="E194" s="176"/>
    </row>
    <row r="195" spans="3:5" s="52" customFormat="1" x14ac:dyDescent="0.2">
      <c r="C195" s="109"/>
      <c r="E195" s="176"/>
    </row>
    <row r="196" spans="3:5" s="52" customFormat="1" x14ac:dyDescent="0.2">
      <c r="C196" s="109"/>
      <c r="E196" s="176"/>
    </row>
    <row r="197" spans="3:5" s="52" customFormat="1" x14ac:dyDescent="0.2">
      <c r="C197" s="109"/>
      <c r="E197" s="176"/>
    </row>
    <row r="198" spans="3:5" s="52" customFormat="1" x14ac:dyDescent="0.2">
      <c r="C198" s="109"/>
      <c r="E198" s="176"/>
    </row>
    <row r="199" spans="3:5" s="52" customFormat="1" x14ac:dyDescent="0.2">
      <c r="C199" s="109"/>
      <c r="E199" s="176"/>
    </row>
    <row r="200" spans="3:5" s="52" customFormat="1" x14ac:dyDescent="0.2">
      <c r="C200" s="109"/>
      <c r="E200" s="176"/>
    </row>
    <row r="201" spans="3:5" s="52" customFormat="1" x14ac:dyDescent="0.2">
      <c r="C201" s="109"/>
      <c r="E201" s="176"/>
    </row>
    <row r="202" spans="3:5" s="52" customFormat="1" x14ac:dyDescent="0.2">
      <c r="C202" s="109"/>
      <c r="E202" s="176"/>
    </row>
    <row r="203" spans="3:5" s="52" customFormat="1" x14ac:dyDescent="0.2">
      <c r="C203" s="109"/>
      <c r="E203" s="176"/>
    </row>
    <row r="204" spans="3:5" s="52" customFormat="1" x14ac:dyDescent="0.2">
      <c r="C204" s="109"/>
      <c r="E204" s="176"/>
    </row>
    <row r="205" spans="3:5" s="52" customFormat="1" x14ac:dyDescent="0.2">
      <c r="C205" s="109"/>
      <c r="E205" s="176"/>
    </row>
    <row r="206" spans="3:5" s="52" customFormat="1" x14ac:dyDescent="0.2">
      <c r="C206" s="109"/>
      <c r="E206" s="176"/>
    </row>
    <row r="207" spans="3:5" s="52" customFormat="1" x14ac:dyDescent="0.2">
      <c r="C207" s="109"/>
      <c r="E207" s="176"/>
    </row>
    <row r="208" spans="3:5" s="52" customFormat="1" x14ac:dyDescent="0.2">
      <c r="C208" s="109"/>
      <c r="E208" s="176"/>
    </row>
    <row r="209" spans="3:5" s="52" customFormat="1" x14ac:dyDescent="0.2">
      <c r="C209" s="109"/>
      <c r="E209" s="176"/>
    </row>
    <row r="210" spans="3:5" s="52" customFormat="1" x14ac:dyDescent="0.2">
      <c r="C210" s="109"/>
      <c r="E210" s="176"/>
    </row>
    <row r="211" spans="3:5" s="52" customFormat="1" x14ac:dyDescent="0.2">
      <c r="C211" s="109"/>
      <c r="E211" s="176"/>
    </row>
    <row r="212" spans="3:5" s="52" customFormat="1" x14ac:dyDescent="0.2">
      <c r="C212" s="109"/>
      <c r="E212" s="176"/>
    </row>
    <row r="213" spans="3:5" s="52" customFormat="1" x14ac:dyDescent="0.2">
      <c r="C213" s="109"/>
      <c r="E213" s="176"/>
    </row>
    <row r="214" spans="3:5" s="52" customFormat="1" x14ac:dyDescent="0.2">
      <c r="C214" s="109"/>
      <c r="E214" s="176"/>
    </row>
    <row r="215" spans="3:5" s="52" customFormat="1" x14ac:dyDescent="0.2">
      <c r="C215" s="109"/>
      <c r="E215" s="176"/>
    </row>
    <row r="216" spans="3:5" s="52" customFormat="1" x14ac:dyDescent="0.2">
      <c r="C216" s="109"/>
      <c r="E216" s="176"/>
    </row>
    <row r="217" spans="3:5" s="52" customFormat="1" x14ac:dyDescent="0.2">
      <c r="C217" s="109"/>
      <c r="E217" s="176"/>
    </row>
    <row r="218" spans="3:5" s="52" customFormat="1" x14ac:dyDescent="0.2">
      <c r="C218" s="109"/>
      <c r="E218" s="176"/>
    </row>
    <row r="219" spans="3:5" s="52" customFormat="1" x14ac:dyDescent="0.2">
      <c r="C219" s="109"/>
      <c r="E219" s="176"/>
    </row>
    <row r="220" spans="3:5" s="52" customFormat="1" x14ac:dyDescent="0.2">
      <c r="C220" s="109"/>
      <c r="E220" s="176"/>
    </row>
    <row r="221" spans="3:5" s="52" customFormat="1" x14ac:dyDescent="0.2">
      <c r="C221" s="109"/>
      <c r="E221" s="176"/>
    </row>
    <row r="222" spans="3:5" s="52" customFormat="1" x14ac:dyDescent="0.2">
      <c r="C222" s="109"/>
      <c r="E222" s="176"/>
    </row>
    <row r="223" spans="3:5" s="52" customFormat="1" x14ac:dyDescent="0.2">
      <c r="C223" s="109"/>
      <c r="E223" s="176"/>
    </row>
    <row r="224" spans="3:5" s="52" customFormat="1" x14ac:dyDescent="0.2">
      <c r="C224" s="109"/>
      <c r="E224" s="176"/>
    </row>
    <row r="225" spans="3:5" s="52" customFormat="1" x14ac:dyDescent="0.2">
      <c r="C225" s="109"/>
      <c r="E225" s="176"/>
    </row>
    <row r="226" spans="3:5" s="52" customFormat="1" x14ac:dyDescent="0.2">
      <c r="C226" s="109"/>
      <c r="E226" s="176"/>
    </row>
    <row r="227" spans="3:5" s="52" customFormat="1" x14ac:dyDescent="0.2">
      <c r="C227" s="109"/>
      <c r="E227" s="176"/>
    </row>
    <row r="228" spans="3:5" s="52" customFormat="1" x14ac:dyDescent="0.2">
      <c r="C228" s="109"/>
      <c r="E228" s="176"/>
    </row>
    <row r="229" spans="3:5" s="52" customFormat="1" x14ac:dyDescent="0.2">
      <c r="C229" s="109"/>
      <c r="E229" s="176"/>
    </row>
    <row r="230" spans="3:5" s="52" customFormat="1" x14ac:dyDescent="0.2">
      <c r="C230" s="109"/>
      <c r="E230" s="176"/>
    </row>
    <row r="231" spans="3:5" s="52" customFormat="1" x14ac:dyDescent="0.2">
      <c r="C231" s="109"/>
      <c r="E231" s="176"/>
    </row>
    <row r="232" spans="3:5" s="52" customFormat="1" x14ac:dyDescent="0.2">
      <c r="C232" s="109"/>
      <c r="E232" s="176"/>
    </row>
    <row r="233" spans="3:5" s="52" customFormat="1" x14ac:dyDescent="0.2">
      <c r="C233" s="109"/>
      <c r="E233" s="176"/>
    </row>
    <row r="234" spans="3:5" s="52" customFormat="1" x14ac:dyDescent="0.2">
      <c r="C234" s="109"/>
      <c r="E234" s="176"/>
    </row>
    <row r="235" spans="3:5" s="52" customFormat="1" x14ac:dyDescent="0.2">
      <c r="C235" s="109"/>
      <c r="E235" s="176"/>
    </row>
    <row r="236" spans="3:5" s="52" customFormat="1" x14ac:dyDescent="0.2">
      <c r="C236" s="109"/>
      <c r="E236" s="176"/>
    </row>
    <row r="237" spans="3:5" s="52" customFormat="1" x14ac:dyDescent="0.2">
      <c r="C237" s="109"/>
      <c r="E237" s="176"/>
    </row>
    <row r="238" spans="3:5" s="52" customFormat="1" x14ac:dyDescent="0.2">
      <c r="C238" s="109"/>
      <c r="E238" s="176"/>
    </row>
    <row r="239" spans="3:5" s="52" customFormat="1" x14ac:dyDescent="0.2">
      <c r="C239" s="109"/>
      <c r="E239" s="176"/>
    </row>
    <row r="240" spans="3:5" s="52" customFormat="1" x14ac:dyDescent="0.2">
      <c r="C240" s="109"/>
      <c r="E240" s="176"/>
    </row>
    <row r="241" spans="3:5" s="52" customFormat="1" x14ac:dyDescent="0.2">
      <c r="C241" s="109"/>
      <c r="E241" s="176"/>
    </row>
    <row r="242" spans="3:5" s="52" customFormat="1" x14ac:dyDescent="0.2">
      <c r="C242" s="109"/>
      <c r="E242" s="176"/>
    </row>
    <row r="243" spans="3:5" s="52" customFormat="1" x14ac:dyDescent="0.2">
      <c r="C243" s="109"/>
      <c r="E243" s="176"/>
    </row>
    <row r="244" spans="3:5" s="52" customFormat="1" x14ac:dyDescent="0.2">
      <c r="C244" s="109"/>
      <c r="E244" s="176"/>
    </row>
    <row r="245" spans="3:5" s="52" customFormat="1" x14ac:dyDescent="0.2">
      <c r="C245" s="109"/>
      <c r="E245" s="176"/>
    </row>
    <row r="246" spans="3:5" s="52" customFormat="1" x14ac:dyDescent="0.2">
      <c r="C246" s="109"/>
      <c r="E246" s="176"/>
    </row>
    <row r="247" spans="3:5" s="52" customFormat="1" x14ac:dyDescent="0.2">
      <c r="C247" s="109"/>
      <c r="E247" s="176"/>
    </row>
    <row r="248" spans="3:5" s="52" customFormat="1" x14ac:dyDescent="0.2">
      <c r="C248" s="109"/>
      <c r="E248" s="176"/>
    </row>
    <row r="249" spans="3:5" s="52" customFormat="1" x14ac:dyDescent="0.2">
      <c r="C249" s="109"/>
      <c r="E249" s="176"/>
    </row>
  </sheetData>
  <sheetProtection password="CDAE" sheet="1" objects="1" scenarios="1" formatCells="0" formatColumns="0" formatRows="0"/>
  <mergeCells count="43">
    <mergeCell ref="B9:I9"/>
    <mergeCell ref="B11:I11"/>
    <mergeCell ref="B12:I12"/>
    <mergeCell ref="B10:I10"/>
    <mergeCell ref="B39:C39"/>
    <mergeCell ref="B16:I16"/>
    <mergeCell ref="B35:C35"/>
    <mergeCell ref="B33:C33"/>
    <mergeCell ref="B24:I24"/>
    <mergeCell ref="B25:I25"/>
    <mergeCell ref="B31:C31"/>
    <mergeCell ref="B110:I110"/>
    <mergeCell ref="B89:C89"/>
    <mergeCell ref="B91:C91"/>
    <mergeCell ref="B99:C99"/>
    <mergeCell ref="B93:C93"/>
    <mergeCell ref="B41:C41"/>
    <mergeCell ref="B50:D50"/>
    <mergeCell ref="B57:D57"/>
    <mergeCell ref="B43:C43"/>
    <mergeCell ref="B151:C151"/>
    <mergeCell ref="B137:C137"/>
    <mergeCell ref="B106:D106"/>
    <mergeCell ref="B71:I71"/>
    <mergeCell ref="B73:I73"/>
    <mergeCell ref="B88:C88"/>
    <mergeCell ref="B79:C79"/>
    <mergeCell ref="B97:C97"/>
    <mergeCell ref="B128:I128"/>
    <mergeCell ref="B129:I129"/>
    <mergeCell ref="B130:I130"/>
    <mergeCell ref="B131:I131"/>
    <mergeCell ref="B179:I179"/>
    <mergeCell ref="B139:C139"/>
    <mergeCell ref="B143:C143"/>
    <mergeCell ref="B155:C155"/>
    <mergeCell ref="B157:C157"/>
    <mergeCell ref="B159:C159"/>
    <mergeCell ref="B170:C170"/>
    <mergeCell ref="B172:C172"/>
    <mergeCell ref="B174:C174"/>
    <mergeCell ref="B168:C168"/>
    <mergeCell ref="B150:C150"/>
  </mergeCells>
  <dataValidations count="6">
    <dataValidation type="list" allowBlank="1" showInputMessage="1" showErrorMessage="1" sqref="C85">
      <formula1>treatment_product_efficacy</formula1>
    </dataValidation>
    <dataValidation type="list" allowBlank="1" showInputMessage="1" showErrorMessage="1" sqref="C87">
      <formula1>BodyParts_Garments</formula1>
    </dataValidation>
    <dataValidation type="list" allowBlank="1" showInputMessage="1" showErrorMessage="1" sqref="C95">
      <formula1>Type_Use</formula1>
    </dataValidation>
    <dataValidation type="list" allowBlank="1" showInputMessage="1" showErrorMessage="1" sqref="C81 C145">
      <formula1>ProductForm</formula1>
    </dataValidation>
    <dataValidation type="list" allowBlank="1" showInputMessage="1" showErrorMessage="1" sqref="C83 C147">
      <formula1>Consumption</formula1>
    </dataValidation>
    <dataValidation type="list" allowBlank="1" showInputMessage="1" showErrorMessage="1" sqref="C149">
      <formula1>BodyPart</formula1>
    </dataValidation>
  </dataValidations>
  <hyperlinks>
    <hyperlink ref="B10" location="'PT19-appl human skin &amp; garments'!A__Tonnage_based_approach__ESD_Table_3_1__p.24" display="A) Tonnage-based approach (ESD Table 3-1, p.24)"/>
    <hyperlink ref="B11:I11" location="'PT19-appl human skin &amp; garments'!B__Consumption_based_approach__ESD_Table_3_6__p.27" display="B) Consumption-based approach (ESD Table 3-6, p.27)"/>
    <hyperlink ref="B12:I12" location="'PT19-appl human skin &amp; garments'!Release_to_surface_water_bodies_through_swimming__ESD_§_3.1.4.2__p.28__Table_3_7__p.30___Table_3_8__p.32" display="Release to surface water bodies through swimming (ESD § 3.1.4.2, p.28; Table 3-7, p.30 &amp; Table 3-8, p.32)"/>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D345"/>
  <sheetViews>
    <sheetView showGridLines="0" topLeftCell="A148" zoomScaleNormal="100" workbookViewId="0">
      <selection activeCell="F161" sqref="F161"/>
    </sheetView>
  </sheetViews>
  <sheetFormatPr defaultColWidth="8.75" defaultRowHeight="12.75" x14ac:dyDescent="0.2"/>
  <cols>
    <col min="1" max="1" width="1.625" style="30" customWidth="1"/>
    <col min="2" max="2" width="20.625" style="80" customWidth="1"/>
    <col min="3" max="3" width="25.625" style="80" customWidth="1"/>
    <col min="4" max="4" width="1.625" style="80" customWidth="1"/>
    <col min="5" max="5" width="15.625" style="160" customWidth="1"/>
    <col min="6" max="6" width="15.625" style="80" customWidth="1"/>
    <col min="7" max="8" width="10.625" style="80" customWidth="1"/>
    <col min="9" max="9" width="55.625" style="80" customWidth="1"/>
    <col min="10" max="12" width="15.625" style="30" customWidth="1"/>
    <col min="13" max="61" width="8.75" style="30"/>
    <col min="62" max="16384" width="8.75" style="80"/>
  </cols>
  <sheetData>
    <row r="1" spans="1:102" s="30" customFormat="1" x14ac:dyDescent="0.2">
      <c r="E1" s="31"/>
    </row>
    <row r="2" spans="1:102" ht="20.25" x14ac:dyDescent="0.3">
      <c r="B2" s="32" t="s">
        <v>25</v>
      </c>
      <c r="C2" s="82"/>
      <c r="D2" s="82"/>
      <c r="E2" s="83"/>
      <c r="F2" s="33"/>
      <c r="G2" s="33"/>
      <c r="H2" s="33"/>
      <c r="I2" s="33"/>
      <c r="J2" s="33"/>
      <c r="K2" s="33"/>
      <c r="L2" s="33"/>
      <c r="M2" s="33"/>
    </row>
    <row r="3" spans="1:102" ht="14.25" x14ac:dyDescent="0.2">
      <c r="B3" s="84"/>
      <c r="C3" s="86"/>
      <c r="D3" s="86"/>
      <c r="E3" s="87"/>
      <c r="F3" s="33"/>
      <c r="G3" s="33"/>
      <c r="H3" s="33"/>
      <c r="I3" s="33"/>
      <c r="J3" s="33"/>
      <c r="K3" s="33"/>
      <c r="L3" s="33"/>
      <c r="M3" s="33"/>
    </row>
    <row r="4" spans="1:102" ht="14.25" x14ac:dyDescent="0.2">
      <c r="B4" s="84"/>
      <c r="C4" s="86"/>
      <c r="D4" s="86"/>
      <c r="E4" s="87"/>
      <c r="F4" s="33"/>
      <c r="G4" s="33"/>
      <c r="H4" s="33"/>
      <c r="I4" s="33"/>
      <c r="J4" s="33"/>
      <c r="K4" s="33"/>
      <c r="L4" s="33"/>
      <c r="M4" s="33"/>
    </row>
    <row r="5" spans="1:102" ht="20.45" customHeight="1" x14ac:dyDescent="0.2">
      <c r="B5" s="88" t="s">
        <v>450</v>
      </c>
      <c r="C5" s="90"/>
      <c r="D5" s="90"/>
      <c r="E5" s="91"/>
      <c r="F5" s="92"/>
      <c r="G5" s="92"/>
      <c r="H5" s="92"/>
      <c r="I5" s="93"/>
      <c r="J5" s="33"/>
      <c r="K5" s="33"/>
      <c r="L5" s="33"/>
      <c r="M5" s="33"/>
    </row>
    <row r="6" spans="1:102" s="53" customFormat="1" ht="15.75" thickBot="1" x14ac:dyDescent="0.25">
      <c r="A6" s="50"/>
      <c r="B6" s="51"/>
      <c r="C6" s="51"/>
      <c r="D6" s="51"/>
      <c r="E6" s="51"/>
      <c r="F6" s="51"/>
      <c r="G6" s="51"/>
      <c r="H6" s="51"/>
      <c r="I6" s="51"/>
      <c r="J6" s="51"/>
      <c r="K6" s="50"/>
      <c r="L6" s="50"/>
      <c r="M6" s="50"/>
      <c r="N6" s="50"/>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row>
    <row r="7" spans="1:102" s="53" customFormat="1" ht="14.25" x14ac:dyDescent="0.2">
      <c r="A7" s="50"/>
      <c r="B7" s="54" t="s">
        <v>520</v>
      </c>
      <c r="C7" s="55"/>
      <c r="D7" s="55"/>
      <c r="E7" s="55"/>
      <c r="F7" s="55"/>
      <c r="G7" s="55"/>
      <c r="H7" s="55"/>
      <c r="I7" s="73"/>
      <c r="J7" s="62"/>
      <c r="K7" s="50"/>
      <c r="L7" s="57"/>
      <c r="M7" s="50"/>
      <c r="N7" s="50"/>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row>
    <row r="8" spans="1:102" s="70" customFormat="1" ht="14.25" x14ac:dyDescent="0.2">
      <c r="A8" s="67"/>
      <c r="B8" s="74"/>
      <c r="C8" s="68"/>
      <c r="D8" s="68"/>
      <c r="E8" s="68"/>
      <c r="F8" s="68"/>
      <c r="G8" s="68"/>
      <c r="H8" s="68"/>
      <c r="I8" s="75"/>
      <c r="J8" s="69"/>
      <c r="K8" s="67"/>
      <c r="L8" s="67"/>
      <c r="M8" s="67"/>
      <c r="N8" s="67"/>
    </row>
    <row r="9" spans="1:102" s="70" customFormat="1" ht="24.95" customHeight="1" x14ac:dyDescent="0.2">
      <c r="A9" s="67"/>
      <c r="B9" s="308" t="s">
        <v>451</v>
      </c>
      <c r="C9" s="309"/>
      <c r="D9" s="309"/>
      <c r="E9" s="309"/>
      <c r="F9" s="309"/>
      <c r="G9" s="309"/>
      <c r="H9" s="309"/>
      <c r="I9" s="310"/>
      <c r="J9" s="67"/>
      <c r="K9" s="67"/>
      <c r="L9" s="67"/>
      <c r="M9" s="67"/>
      <c r="N9" s="67"/>
    </row>
    <row r="10" spans="1:102" s="70" customFormat="1" ht="20.100000000000001" customHeight="1" x14ac:dyDescent="0.2">
      <c r="A10" s="67"/>
      <c r="B10" s="311" t="s">
        <v>523</v>
      </c>
      <c r="C10" s="312"/>
      <c r="D10" s="312"/>
      <c r="E10" s="312"/>
      <c r="F10" s="312"/>
      <c r="G10" s="312"/>
      <c r="H10" s="312"/>
      <c r="I10" s="313"/>
      <c r="J10" s="67"/>
      <c r="K10" s="67"/>
      <c r="L10" s="67"/>
      <c r="M10" s="67"/>
      <c r="N10" s="67"/>
    </row>
    <row r="11" spans="1:102" s="70" customFormat="1" ht="20.100000000000001" customHeight="1" x14ac:dyDescent="0.2">
      <c r="A11" s="67"/>
      <c r="B11" s="311" t="s">
        <v>524</v>
      </c>
      <c r="C11" s="312"/>
      <c r="D11" s="312"/>
      <c r="E11" s="312"/>
      <c r="F11" s="312"/>
      <c r="G11" s="312"/>
      <c r="H11" s="312"/>
      <c r="I11" s="313"/>
      <c r="J11" s="67"/>
      <c r="K11" s="67"/>
      <c r="L11" s="67"/>
      <c r="M11" s="67"/>
      <c r="N11" s="67"/>
    </row>
    <row r="12" spans="1:102" s="70" customFormat="1" ht="20.100000000000001" customHeight="1" x14ac:dyDescent="0.2">
      <c r="A12" s="67"/>
      <c r="B12" s="311" t="s">
        <v>525</v>
      </c>
      <c r="C12" s="312"/>
      <c r="D12" s="312"/>
      <c r="E12" s="312"/>
      <c r="F12" s="312"/>
      <c r="G12" s="312"/>
      <c r="H12" s="312"/>
      <c r="I12" s="313"/>
      <c r="J12" s="67"/>
      <c r="K12" s="67"/>
      <c r="L12" s="67"/>
      <c r="M12" s="67"/>
      <c r="N12" s="67"/>
    </row>
    <row r="13" spans="1:102" s="70" customFormat="1" ht="20.100000000000001" customHeight="1" x14ac:dyDescent="0.2">
      <c r="A13" s="67"/>
      <c r="B13" s="237" t="s">
        <v>528</v>
      </c>
      <c r="C13" s="223"/>
      <c r="D13" s="223"/>
      <c r="E13" s="223"/>
      <c r="F13" s="223"/>
      <c r="G13" s="223"/>
      <c r="H13" s="223"/>
      <c r="I13" s="238"/>
      <c r="J13" s="67"/>
      <c r="K13" s="67"/>
      <c r="L13" s="67"/>
      <c r="M13" s="67"/>
      <c r="N13" s="67"/>
    </row>
    <row r="14" spans="1:102" s="70" customFormat="1" ht="20.100000000000001" customHeight="1" x14ac:dyDescent="0.2">
      <c r="A14" s="67"/>
      <c r="B14" s="237" t="s">
        <v>529</v>
      </c>
      <c r="C14" s="223"/>
      <c r="D14" s="223"/>
      <c r="E14" s="223"/>
      <c r="F14" s="223"/>
      <c r="G14" s="223"/>
      <c r="H14" s="223"/>
      <c r="I14" s="238"/>
      <c r="J14" s="67"/>
      <c r="K14" s="67"/>
      <c r="L14" s="67"/>
      <c r="M14" s="67"/>
      <c r="N14" s="67"/>
    </row>
    <row r="15" spans="1:102" s="70" customFormat="1" ht="24.95" customHeight="1" x14ac:dyDescent="0.2">
      <c r="A15" s="67"/>
      <c r="B15" s="308" t="s">
        <v>475</v>
      </c>
      <c r="C15" s="309"/>
      <c r="D15" s="309"/>
      <c r="E15" s="309"/>
      <c r="F15" s="309"/>
      <c r="G15" s="309"/>
      <c r="H15" s="309"/>
      <c r="I15" s="310"/>
      <c r="J15" s="67"/>
      <c r="K15" s="67"/>
      <c r="L15" s="67"/>
      <c r="M15" s="67"/>
      <c r="N15" s="67"/>
    </row>
    <row r="16" spans="1:102" s="70" customFormat="1" ht="24.95" customHeight="1" x14ac:dyDescent="0.2">
      <c r="A16" s="67"/>
      <c r="B16" s="308" t="s">
        <v>477</v>
      </c>
      <c r="C16" s="309"/>
      <c r="D16" s="309"/>
      <c r="E16" s="309"/>
      <c r="F16" s="309"/>
      <c r="G16" s="309"/>
      <c r="H16" s="309"/>
      <c r="I16" s="310"/>
      <c r="J16" s="67"/>
      <c r="K16" s="67"/>
      <c r="L16" s="67"/>
      <c r="M16" s="67"/>
      <c r="N16" s="67"/>
    </row>
    <row r="17" spans="1:66" s="70" customFormat="1" ht="13.5" thickBot="1" x14ac:dyDescent="0.25">
      <c r="A17" s="67"/>
      <c r="B17" s="76"/>
      <c r="C17" s="77"/>
      <c r="D17" s="77"/>
      <c r="E17" s="77"/>
      <c r="F17" s="77"/>
      <c r="G17" s="77"/>
      <c r="H17" s="77"/>
      <c r="I17" s="78"/>
      <c r="J17" s="71"/>
      <c r="K17" s="67"/>
      <c r="L17" s="67"/>
      <c r="M17" s="67"/>
      <c r="N17" s="67"/>
    </row>
    <row r="18" spans="1:66" s="70" customFormat="1" x14ac:dyDescent="0.2">
      <c r="A18" s="67"/>
      <c r="B18" s="67"/>
      <c r="C18" s="67"/>
      <c r="D18" s="67"/>
      <c r="E18" s="67"/>
      <c r="F18" s="67"/>
      <c r="G18" s="67"/>
      <c r="H18" s="67"/>
      <c r="I18" s="67"/>
      <c r="J18" s="72"/>
      <c r="K18" s="67"/>
      <c r="L18" s="67"/>
      <c r="M18" s="67"/>
      <c r="N18" s="67"/>
    </row>
    <row r="19" spans="1:66" s="206" customFormat="1" x14ac:dyDescent="0.2">
      <c r="A19" s="40"/>
      <c r="B19" s="204"/>
      <c r="C19" s="204"/>
      <c r="D19" s="204"/>
      <c r="E19" s="205"/>
      <c r="F19" s="94"/>
      <c r="G19" s="94"/>
      <c r="H19" s="94"/>
      <c r="I19" s="94"/>
      <c r="J19" s="94"/>
      <c r="K19" s="94"/>
      <c r="L19" s="94"/>
      <c r="M19" s="94"/>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row>
    <row r="20" spans="1:66" ht="30.75" customHeight="1" x14ac:dyDescent="0.2">
      <c r="B20" s="319" t="s">
        <v>513</v>
      </c>
      <c r="C20" s="319"/>
      <c r="D20" s="319"/>
      <c r="E20" s="319"/>
      <c r="F20" s="319"/>
      <c r="G20" s="319"/>
      <c r="H20" s="319"/>
      <c r="I20" s="319"/>
      <c r="J20" s="33"/>
      <c r="K20" s="33"/>
      <c r="L20" s="33"/>
      <c r="BI20" s="80"/>
    </row>
    <row r="21" spans="1:66" s="154" customFormat="1" x14ac:dyDescent="0.2">
      <c r="A21" s="37"/>
      <c r="B21" s="207"/>
      <c r="C21" s="207"/>
      <c r="D21" s="207"/>
      <c r="E21" s="207"/>
      <c r="F21" s="207"/>
      <c r="G21" s="207"/>
      <c r="H21" s="207"/>
      <c r="I21" s="207"/>
      <c r="J21" s="35"/>
      <c r="K21" s="35"/>
      <c r="L21" s="35"/>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row>
    <row r="22" spans="1:66" s="208" customFormat="1" ht="14.25" x14ac:dyDescent="0.2">
      <c r="B22" s="209" t="s">
        <v>518</v>
      </c>
      <c r="C22" s="210"/>
      <c r="D22" s="210"/>
      <c r="E22" s="210"/>
      <c r="F22" s="210"/>
      <c r="G22" s="210"/>
      <c r="H22" s="210"/>
      <c r="I22" s="210"/>
    </row>
    <row r="23" spans="1:66" s="37" customFormat="1" ht="28.5" customHeight="1" x14ac:dyDescent="0.2">
      <c r="B23" s="315" t="s">
        <v>519</v>
      </c>
      <c r="C23" s="315"/>
      <c r="D23" s="315"/>
      <c r="E23" s="315"/>
      <c r="F23" s="315"/>
      <c r="G23" s="315"/>
      <c r="H23" s="315"/>
      <c r="I23" s="315"/>
      <c r="J23" s="64"/>
      <c r="K23" s="64"/>
      <c r="L23" s="211"/>
    </row>
    <row r="24" spans="1:66" s="37" customFormat="1" x14ac:dyDescent="0.2">
      <c r="B24" s="65"/>
      <c r="C24" s="65"/>
      <c r="D24" s="65"/>
      <c r="E24" s="65"/>
      <c r="F24" s="65"/>
      <c r="G24" s="65"/>
      <c r="H24" s="65"/>
      <c r="I24" s="65"/>
      <c r="J24" s="64"/>
      <c r="K24" s="64"/>
      <c r="L24" s="211"/>
    </row>
    <row r="25" spans="1:66" ht="18" x14ac:dyDescent="0.2">
      <c r="B25" s="317" t="s">
        <v>451</v>
      </c>
      <c r="C25" s="317"/>
      <c r="D25" s="317"/>
      <c r="E25" s="317"/>
      <c r="F25" s="317"/>
      <c r="G25" s="317"/>
      <c r="H25" s="317"/>
      <c r="I25" s="317"/>
      <c r="J25" s="33"/>
      <c r="K25" s="33"/>
      <c r="BH25" s="80"/>
      <c r="BI25" s="80"/>
    </row>
    <row r="26" spans="1:66" ht="15" x14ac:dyDescent="0.2">
      <c r="B26" s="94"/>
      <c r="C26" s="212"/>
      <c r="D26" s="103"/>
      <c r="E26" s="103"/>
      <c r="F26" s="33"/>
      <c r="G26" s="33"/>
      <c r="H26" s="33"/>
      <c r="I26" s="33"/>
      <c r="J26" s="33"/>
      <c r="K26" s="33"/>
      <c r="BH26" s="80"/>
      <c r="BI26" s="80"/>
    </row>
    <row r="27" spans="1:66" ht="15" x14ac:dyDescent="0.2">
      <c r="B27" s="318" t="s">
        <v>459</v>
      </c>
      <c r="C27" s="318"/>
      <c r="D27" s="318"/>
      <c r="E27" s="318"/>
      <c r="F27" s="318"/>
      <c r="G27" s="318"/>
      <c r="H27" s="318"/>
      <c r="I27" s="318"/>
      <c r="J27" s="33"/>
      <c r="K27" s="33"/>
      <c r="BH27" s="80"/>
      <c r="BI27" s="80"/>
    </row>
    <row r="28" spans="1:66" ht="15" x14ac:dyDescent="0.2">
      <c r="B28" s="94"/>
      <c r="C28" s="57"/>
      <c r="D28" s="110"/>
      <c r="E28" s="110"/>
      <c r="F28" s="110"/>
      <c r="G28" s="110"/>
      <c r="H28" s="110"/>
      <c r="I28" s="110"/>
      <c r="J28" s="33"/>
      <c r="K28" s="33"/>
      <c r="L28" s="33"/>
      <c r="M28" s="33"/>
    </row>
    <row r="29" spans="1:66" s="53" customFormat="1" x14ac:dyDescent="0.2">
      <c r="A29" s="52"/>
      <c r="B29" s="171" t="s">
        <v>19</v>
      </c>
      <c r="C29" s="171"/>
      <c r="D29" s="171"/>
      <c r="E29" s="58"/>
      <c r="F29" s="58"/>
      <c r="G29" s="58"/>
      <c r="H29" s="58"/>
      <c r="I29" s="61"/>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row>
    <row r="30" spans="1:66" s="53" customFormat="1" ht="14.25" x14ac:dyDescent="0.2">
      <c r="A30" s="52"/>
      <c r="B30" s="67" t="s">
        <v>454</v>
      </c>
      <c r="C30" s="171"/>
      <c r="D30" s="171"/>
      <c r="E30" s="58"/>
      <c r="F30" s="58"/>
      <c r="G30" s="58"/>
      <c r="H30" s="58"/>
      <c r="I30" s="61"/>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row>
    <row r="31" spans="1:66" s="53" customFormat="1" ht="14.25" x14ac:dyDescent="0.2">
      <c r="A31" s="52"/>
      <c r="B31" s="67" t="s">
        <v>455</v>
      </c>
      <c r="C31" s="63"/>
      <c r="D31" s="63"/>
      <c r="E31" s="63"/>
      <c r="F31" s="63"/>
      <c r="G31" s="63"/>
      <c r="H31" s="63"/>
      <c r="I31" s="63"/>
      <c r="J31" s="50"/>
      <c r="K31" s="50"/>
      <c r="L31" s="50"/>
      <c r="M31" s="50"/>
      <c r="N31" s="50"/>
      <c r="O31" s="50"/>
      <c r="P31" s="50"/>
      <c r="Q31" s="50"/>
      <c r="R31" s="50"/>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row>
    <row r="32" spans="1:66" s="53" customFormat="1" ht="14.25" x14ac:dyDescent="0.2">
      <c r="A32" s="52"/>
      <c r="B32" s="67" t="s">
        <v>456</v>
      </c>
      <c r="C32" s="63"/>
      <c r="D32" s="63"/>
      <c r="E32" s="63"/>
      <c r="F32" s="63"/>
      <c r="G32" s="63"/>
      <c r="H32" s="63"/>
      <c r="I32" s="63"/>
      <c r="J32" s="50"/>
      <c r="K32" s="50"/>
      <c r="L32" s="50"/>
      <c r="M32" s="50"/>
      <c r="N32" s="50"/>
      <c r="O32" s="50"/>
      <c r="P32" s="50"/>
      <c r="Q32" s="50"/>
      <c r="R32" s="50"/>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row>
    <row r="33" spans="1:66" s="53" customFormat="1" x14ac:dyDescent="0.2">
      <c r="A33" s="52"/>
      <c r="B33" s="307" t="s">
        <v>457</v>
      </c>
      <c r="C33" s="307"/>
      <c r="D33" s="307"/>
      <c r="E33" s="307"/>
      <c r="F33" s="307"/>
      <c r="G33" s="307"/>
      <c r="H33" s="307"/>
      <c r="I33" s="307"/>
      <c r="J33" s="50"/>
      <c r="K33" s="50"/>
      <c r="L33" s="50"/>
      <c r="M33" s="50"/>
      <c r="N33" s="50"/>
      <c r="O33" s="50"/>
      <c r="P33" s="50"/>
      <c r="Q33" s="50"/>
      <c r="R33" s="50"/>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row>
    <row r="34" spans="1:66" s="53" customFormat="1" ht="29.25" customHeight="1" x14ac:dyDescent="0.2">
      <c r="A34" s="52"/>
      <c r="B34" s="307" t="s">
        <v>458</v>
      </c>
      <c r="C34" s="307"/>
      <c r="D34" s="307"/>
      <c r="E34" s="307"/>
      <c r="F34" s="307"/>
      <c r="G34" s="307"/>
      <c r="H34" s="307"/>
      <c r="I34" s="307"/>
      <c r="J34" s="50"/>
      <c r="K34" s="50"/>
      <c r="L34" s="50"/>
      <c r="M34" s="50"/>
      <c r="N34" s="50"/>
      <c r="O34" s="50"/>
      <c r="P34" s="50"/>
      <c r="Q34" s="50"/>
      <c r="R34" s="50"/>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row>
    <row r="35" spans="1:66" s="52" customFormat="1" ht="15" x14ac:dyDescent="0.2">
      <c r="D35" s="110"/>
      <c r="E35" s="111"/>
      <c r="F35" s="173"/>
      <c r="G35" s="173"/>
      <c r="H35" s="173"/>
      <c r="I35" s="50"/>
      <c r="J35" s="50"/>
      <c r="K35" s="50"/>
      <c r="L35" s="50"/>
      <c r="M35" s="50"/>
    </row>
    <row r="36" spans="1:66" s="53" customFormat="1" ht="15" x14ac:dyDescent="0.2">
      <c r="A36" s="52"/>
      <c r="B36" s="113" t="s">
        <v>0</v>
      </c>
      <c r="C36" s="113"/>
      <c r="D36" s="113"/>
      <c r="E36" s="133"/>
      <c r="F36" s="133"/>
      <c r="G36" s="133"/>
      <c r="H36" s="133"/>
      <c r="I36" s="174"/>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row>
    <row r="37" spans="1:66" s="53" customFormat="1" x14ac:dyDescent="0.2">
      <c r="A37" s="52"/>
      <c r="B37" s="126"/>
      <c r="C37" s="126"/>
      <c r="D37" s="126"/>
      <c r="E37" s="126"/>
      <c r="F37" s="126"/>
      <c r="G37" s="126"/>
      <c r="H37" s="126"/>
      <c r="I37" s="130"/>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row>
    <row r="38" spans="1:66" s="53" customFormat="1" ht="15" x14ac:dyDescent="0.2">
      <c r="A38" s="52"/>
      <c r="B38" s="134" t="s">
        <v>2</v>
      </c>
      <c r="C38" s="134"/>
      <c r="D38" s="134"/>
      <c r="E38" s="135" t="s">
        <v>4</v>
      </c>
      <c r="F38" s="136" t="s">
        <v>7</v>
      </c>
      <c r="G38" s="136" t="s">
        <v>3</v>
      </c>
      <c r="H38" s="136" t="s">
        <v>11</v>
      </c>
      <c r="I38" s="135" t="s">
        <v>444</v>
      </c>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row>
    <row r="39" spans="1:66" s="53" customFormat="1" ht="13.5" thickBot="1" x14ac:dyDescent="0.25">
      <c r="A39" s="52"/>
      <c r="B39" s="124"/>
      <c r="C39" s="134"/>
      <c r="D39" s="134"/>
      <c r="E39" s="135"/>
      <c r="F39" s="136"/>
      <c r="G39" s="136"/>
      <c r="H39" s="136"/>
      <c r="I39" s="135"/>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row>
    <row r="40" spans="1:66" s="53" customFormat="1" ht="17.25" thickTop="1" thickBot="1" x14ac:dyDescent="0.25">
      <c r="A40" s="52"/>
      <c r="B40" s="124" t="s">
        <v>40</v>
      </c>
      <c r="C40" s="213" t="s">
        <v>425</v>
      </c>
      <c r="D40" s="134"/>
      <c r="E40" s="132"/>
      <c r="F40" s="132"/>
      <c r="G40" s="132" t="s">
        <v>5</v>
      </c>
      <c r="H40" s="132"/>
      <c r="I40" s="135"/>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row>
    <row r="41" spans="1:66" s="53" customFormat="1" ht="13.5" thickTop="1" x14ac:dyDescent="0.2">
      <c r="A41" s="52"/>
      <c r="B41" s="124"/>
      <c r="C41" s="175"/>
      <c r="D41" s="175"/>
      <c r="E41" s="126"/>
      <c r="F41" s="126"/>
      <c r="G41" s="126"/>
      <c r="H41" s="126"/>
      <c r="I41" s="130"/>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row>
    <row r="42" spans="1:66" s="53" customFormat="1" ht="15" x14ac:dyDescent="0.2">
      <c r="A42" s="52"/>
      <c r="B42" s="316" t="s">
        <v>27</v>
      </c>
      <c r="C42" s="316"/>
      <c r="D42" s="175"/>
      <c r="E42" s="126" t="s">
        <v>28</v>
      </c>
      <c r="F42" s="127"/>
      <c r="G42" s="128" t="s">
        <v>29</v>
      </c>
      <c r="H42" s="128" t="s">
        <v>6</v>
      </c>
      <c r="I42" s="130"/>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row>
    <row r="43" spans="1:66" s="52" customFormat="1" x14ac:dyDescent="0.2">
      <c r="B43" s="124"/>
      <c r="C43" s="124"/>
      <c r="D43" s="129"/>
      <c r="E43" s="130"/>
      <c r="F43" s="128"/>
      <c r="G43" s="128"/>
      <c r="H43" s="128"/>
      <c r="I43" s="130"/>
    </row>
    <row r="44" spans="1:66" s="52" customFormat="1" ht="15" x14ac:dyDescent="0.2">
      <c r="B44" s="130" t="s">
        <v>30</v>
      </c>
      <c r="C44" s="130"/>
      <c r="D44" s="129"/>
      <c r="E44" s="130" t="s">
        <v>31</v>
      </c>
      <c r="F44" s="128">
        <v>0.6</v>
      </c>
      <c r="G44" s="128" t="s">
        <v>32</v>
      </c>
      <c r="H44" s="128" t="s">
        <v>33</v>
      </c>
      <c r="I44" s="130"/>
    </row>
    <row r="45" spans="1:66" s="52" customFormat="1" x14ac:dyDescent="0.2">
      <c r="B45" s="130"/>
      <c r="C45" s="130"/>
      <c r="D45" s="129"/>
      <c r="E45" s="131"/>
      <c r="F45" s="128"/>
      <c r="G45" s="128"/>
      <c r="H45" s="128"/>
      <c r="I45" s="130"/>
    </row>
    <row r="46" spans="1:66" s="52" customFormat="1" ht="15" customHeight="1" x14ac:dyDescent="0.2">
      <c r="B46" s="130" t="s">
        <v>34</v>
      </c>
      <c r="C46" s="130"/>
      <c r="D46" s="129"/>
      <c r="E46" s="130" t="s">
        <v>35</v>
      </c>
      <c r="F46" s="128">
        <v>1</v>
      </c>
      <c r="G46" s="128" t="s">
        <v>36</v>
      </c>
      <c r="H46" s="128" t="s">
        <v>13</v>
      </c>
      <c r="I46" s="130"/>
    </row>
    <row r="47" spans="1:66" s="52" customFormat="1" x14ac:dyDescent="0.2">
      <c r="B47" s="130"/>
      <c r="C47" s="130"/>
      <c r="D47" s="129"/>
      <c r="E47" s="130"/>
      <c r="F47" s="128"/>
      <c r="G47" s="128"/>
      <c r="H47" s="128"/>
      <c r="I47" s="130"/>
    </row>
    <row r="48" spans="1:66" s="52" customFormat="1" ht="15" x14ac:dyDescent="0.2">
      <c r="B48" s="130" t="s">
        <v>37</v>
      </c>
      <c r="C48" s="130"/>
      <c r="D48" s="129"/>
      <c r="E48" s="130" t="s">
        <v>38</v>
      </c>
      <c r="F48" s="203" t="str">
        <f>INDEX('Pick-lists &amp; Defaults'!C52:C55,MATCH(species,AnimalSpecies,0))</f>
        <v>??</v>
      </c>
      <c r="G48" s="128" t="s">
        <v>39</v>
      </c>
      <c r="H48" s="128" t="s">
        <v>45</v>
      </c>
      <c r="I48" s="130" t="s">
        <v>46</v>
      </c>
    </row>
    <row r="49" spans="1:45" s="52" customFormat="1" x14ac:dyDescent="0.2">
      <c r="B49" s="130"/>
      <c r="C49" s="130"/>
      <c r="D49" s="129"/>
      <c r="E49" s="130"/>
      <c r="F49" s="128"/>
      <c r="G49" s="128"/>
      <c r="H49" s="128"/>
      <c r="I49" s="130"/>
    </row>
    <row r="50" spans="1:45" s="52" customFormat="1" ht="15" x14ac:dyDescent="0.2">
      <c r="B50" s="130" t="s">
        <v>52</v>
      </c>
      <c r="C50" s="130"/>
      <c r="D50" s="129"/>
      <c r="E50" s="130" t="s">
        <v>53</v>
      </c>
      <c r="F50" s="203" t="str">
        <f>INDEX('Pick-lists &amp; Defaults'!D52:D55,MATCH(species,AnimalSpecies,0))</f>
        <v>??</v>
      </c>
      <c r="G50" s="128" t="s">
        <v>54</v>
      </c>
      <c r="H50" s="128" t="s">
        <v>45</v>
      </c>
      <c r="I50" s="130" t="s">
        <v>46</v>
      </c>
    </row>
    <row r="51" spans="1:45" s="52" customFormat="1" x14ac:dyDescent="0.2">
      <c r="B51" s="130"/>
      <c r="C51" s="130"/>
      <c r="D51" s="129"/>
      <c r="E51" s="130"/>
      <c r="F51" s="128"/>
      <c r="G51" s="128"/>
      <c r="H51" s="128"/>
      <c r="I51" s="130"/>
    </row>
    <row r="52" spans="1:45" s="52" customFormat="1" ht="14.25" customHeight="1" x14ac:dyDescent="0.2">
      <c r="B52" s="130" t="s">
        <v>47</v>
      </c>
      <c r="C52" s="130"/>
      <c r="D52" s="129"/>
      <c r="E52" s="130" t="s">
        <v>48</v>
      </c>
      <c r="F52" s="128">
        <v>0.1</v>
      </c>
      <c r="G52" s="128" t="s">
        <v>5</v>
      </c>
      <c r="H52" s="128" t="s">
        <v>13</v>
      </c>
      <c r="I52" s="130"/>
    </row>
    <row r="53" spans="1:45" s="52" customFormat="1" x14ac:dyDescent="0.2">
      <c r="B53" s="130"/>
      <c r="C53" s="130"/>
      <c r="D53" s="129"/>
      <c r="E53" s="130"/>
      <c r="F53" s="128"/>
      <c r="G53" s="128"/>
      <c r="H53" s="128"/>
      <c r="I53" s="130"/>
    </row>
    <row r="54" spans="1:45" s="52" customFormat="1" ht="15" x14ac:dyDescent="0.2">
      <c r="B54" s="130" t="s">
        <v>56</v>
      </c>
      <c r="C54" s="130"/>
      <c r="D54" s="129"/>
      <c r="E54" s="130" t="s">
        <v>58</v>
      </c>
      <c r="F54" s="128">
        <v>1700</v>
      </c>
      <c r="G54" s="128" t="s">
        <v>57</v>
      </c>
      <c r="H54" s="128" t="s">
        <v>13</v>
      </c>
      <c r="I54" s="130"/>
    </row>
    <row r="55" spans="1:45" s="52" customFormat="1" x14ac:dyDescent="0.2">
      <c r="B55" s="130"/>
      <c r="C55" s="130"/>
      <c r="D55" s="129"/>
      <c r="E55" s="130"/>
      <c r="F55" s="128"/>
      <c r="G55" s="128"/>
      <c r="H55" s="128"/>
      <c r="I55" s="130"/>
    </row>
    <row r="56" spans="1:45" s="52" customFormat="1" ht="15" customHeight="1" x14ac:dyDescent="0.2">
      <c r="B56" s="130" t="s">
        <v>59</v>
      </c>
      <c r="C56" s="130"/>
      <c r="D56" s="129"/>
      <c r="E56" s="130" t="s">
        <v>60</v>
      </c>
      <c r="F56" s="127"/>
      <c r="G56" s="236" t="s">
        <v>61</v>
      </c>
      <c r="H56" s="128" t="s">
        <v>6</v>
      </c>
      <c r="I56" s="130"/>
    </row>
    <row r="57" spans="1:45" s="52" customFormat="1" ht="15" x14ac:dyDescent="0.2">
      <c r="B57" s="130"/>
      <c r="C57" s="130"/>
      <c r="D57" s="129"/>
      <c r="E57" s="130"/>
      <c r="F57" s="128"/>
      <c r="G57" s="236"/>
      <c r="H57" s="128"/>
      <c r="I57" s="130"/>
    </row>
    <row r="58" spans="1:45" s="52" customFormat="1" ht="14.25" customHeight="1" x14ac:dyDescent="0.2">
      <c r="B58" s="130" t="s">
        <v>62</v>
      </c>
      <c r="C58" s="130"/>
      <c r="D58" s="129"/>
      <c r="E58" s="130" t="s">
        <v>65</v>
      </c>
      <c r="F58" s="128">
        <v>1</v>
      </c>
      <c r="G58" s="132" t="s">
        <v>10</v>
      </c>
      <c r="H58" s="128" t="s">
        <v>13</v>
      </c>
      <c r="I58" s="130"/>
    </row>
    <row r="59" spans="1:45" s="52" customFormat="1" x14ac:dyDescent="0.2">
      <c r="B59" s="130"/>
      <c r="C59" s="130"/>
      <c r="D59" s="129"/>
      <c r="E59" s="130"/>
      <c r="F59" s="128"/>
      <c r="G59" s="215"/>
      <c r="H59" s="128"/>
      <c r="I59" s="130"/>
    </row>
    <row r="60" spans="1:45" s="52" customFormat="1" ht="14.25" customHeight="1" x14ac:dyDescent="0.2">
      <c r="B60" s="130" t="s">
        <v>63</v>
      </c>
      <c r="C60" s="130"/>
      <c r="D60" s="129"/>
      <c r="E60" s="130" t="s">
        <v>66</v>
      </c>
      <c r="F60" s="128">
        <v>91</v>
      </c>
      <c r="G60" s="132" t="s">
        <v>10</v>
      </c>
      <c r="H60" s="128" t="s">
        <v>13</v>
      </c>
      <c r="I60" s="130"/>
    </row>
    <row r="61" spans="1:45" s="52" customFormat="1" x14ac:dyDescent="0.2">
      <c r="B61" s="130"/>
      <c r="C61" s="130"/>
      <c r="D61" s="129"/>
      <c r="E61" s="130"/>
      <c r="F61" s="128"/>
      <c r="G61" s="215"/>
      <c r="H61" s="128"/>
      <c r="I61" s="130"/>
    </row>
    <row r="62" spans="1:45" s="52" customFormat="1" ht="14.25" x14ac:dyDescent="0.2">
      <c r="B62" s="130" t="s">
        <v>64</v>
      </c>
      <c r="C62" s="130"/>
      <c r="D62" s="129"/>
      <c r="E62" s="130" t="s">
        <v>67</v>
      </c>
      <c r="F62" s="128">
        <v>91</v>
      </c>
      <c r="G62" s="132" t="s">
        <v>5</v>
      </c>
      <c r="H62" s="128" t="s">
        <v>13</v>
      </c>
      <c r="I62" s="130"/>
    </row>
    <row r="63" spans="1:45" s="52" customFormat="1" x14ac:dyDescent="0.2">
      <c r="B63" s="129"/>
      <c r="C63" s="129"/>
      <c r="D63" s="129"/>
      <c r="E63" s="130"/>
      <c r="F63" s="128"/>
      <c r="G63" s="128"/>
      <c r="H63" s="128"/>
      <c r="I63" s="130"/>
    </row>
    <row r="64" spans="1:45" s="53" customFormat="1" x14ac:dyDescent="0.2">
      <c r="A64" s="52"/>
      <c r="B64" s="129"/>
      <c r="C64" s="129"/>
      <c r="D64" s="129"/>
      <c r="E64" s="126"/>
      <c r="F64" s="126"/>
      <c r="G64" s="126"/>
      <c r="H64" s="126"/>
      <c r="I64" s="130"/>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row>
    <row r="65" spans="1:45" s="53" customFormat="1" ht="15" x14ac:dyDescent="0.2">
      <c r="A65" s="52"/>
      <c r="B65" s="113" t="s">
        <v>1</v>
      </c>
      <c r="C65" s="113"/>
      <c r="D65" s="113"/>
      <c r="E65" s="133"/>
      <c r="F65" s="133"/>
      <c r="G65" s="133"/>
      <c r="H65" s="133"/>
      <c r="I65" s="174"/>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row>
    <row r="66" spans="1:45" s="53" customFormat="1" x14ac:dyDescent="0.2">
      <c r="A66" s="52"/>
      <c r="B66" s="126"/>
      <c r="C66" s="126"/>
      <c r="D66" s="126"/>
      <c r="E66" s="126"/>
      <c r="F66" s="126"/>
      <c r="G66" s="126"/>
      <c r="H66" s="126"/>
      <c r="I66" s="130"/>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row>
    <row r="67" spans="1:45" s="53" customFormat="1" ht="15" x14ac:dyDescent="0.2">
      <c r="A67" s="52"/>
      <c r="B67" s="134" t="s">
        <v>2</v>
      </c>
      <c r="C67" s="134"/>
      <c r="D67" s="134"/>
      <c r="E67" s="135" t="s">
        <v>4</v>
      </c>
      <c r="F67" s="136" t="s">
        <v>7</v>
      </c>
      <c r="G67" s="136" t="s">
        <v>3</v>
      </c>
      <c r="H67" s="136" t="s">
        <v>11</v>
      </c>
      <c r="I67" s="135" t="s">
        <v>444</v>
      </c>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row>
    <row r="68" spans="1:45" s="53" customFormat="1" x14ac:dyDescent="0.2">
      <c r="A68" s="52"/>
      <c r="B68" s="137"/>
      <c r="C68" s="137"/>
      <c r="D68" s="137"/>
      <c r="E68" s="137"/>
      <c r="F68" s="137"/>
      <c r="G68" s="137"/>
      <c r="H68" s="137"/>
      <c r="I68" s="130"/>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row>
    <row r="69" spans="1:45" s="52" customFormat="1" ht="27.75" customHeight="1" x14ac:dyDescent="0.2">
      <c r="B69" s="306" t="s">
        <v>49</v>
      </c>
      <c r="C69" s="306"/>
      <c r="D69" s="129"/>
      <c r="E69" s="129" t="s">
        <v>50</v>
      </c>
      <c r="F69" s="199" t="str">
        <f>IF(AND(Cformweight&gt;0,NOT(AREAskin="??")),Nappl*Qformappl*AREAskin*Cformweight*Fsoil*0.000000001,"??")</f>
        <v>??</v>
      </c>
      <c r="G69" s="128" t="s">
        <v>22</v>
      </c>
      <c r="H69" s="128" t="s">
        <v>8</v>
      </c>
      <c r="I69" s="139" t="s">
        <v>51</v>
      </c>
    </row>
    <row r="70" spans="1:45" s="52" customFormat="1" x14ac:dyDescent="0.2">
      <c r="B70" s="129"/>
      <c r="C70" s="124"/>
      <c r="D70" s="129"/>
      <c r="E70" s="129"/>
      <c r="F70" s="126"/>
      <c r="G70" s="128"/>
      <c r="H70" s="128"/>
      <c r="I70" s="140"/>
    </row>
    <row r="71" spans="1:45" s="52" customFormat="1" ht="27" customHeight="1" x14ac:dyDescent="0.2">
      <c r="B71" s="306" t="s">
        <v>72</v>
      </c>
      <c r="C71" s="306"/>
      <c r="D71" s="129"/>
      <c r="E71" s="129" t="s">
        <v>68</v>
      </c>
      <c r="F71" s="199" t="str">
        <f>IF(AND(NOT(Vsoil="??"),NOT(Elocal_soil="??")), Elocal_soil*Temission_1d*1000000/(Vsoil*RHOsoil),"??")</f>
        <v>??</v>
      </c>
      <c r="G71" s="128" t="s">
        <v>71</v>
      </c>
      <c r="H71" s="128" t="s">
        <v>8</v>
      </c>
      <c r="I71" s="140" t="s">
        <v>77</v>
      </c>
    </row>
    <row r="72" spans="1:45" s="52" customFormat="1" x14ac:dyDescent="0.2">
      <c r="B72" s="129"/>
      <c r="C72" s="124"/>
      <c r="D72" s="129"/>
      <c r="E72" s="129"/>
      <c r="F72" s="126"/>
      <c r="G72" s="128"/>
      <c r="H72" s="128"/>
      <c r="I72" s="140"/>
    </row>
    <row r="73" spans="1:45" s="52" customFormat="1" ht="15.75" x14ac:dyDescent="0.2">
      <c r="B73" s="306" t="s">
        <v>75</v>
      </c>
      <c r="C73" s="306"/>
      <c r="D73" s="129"/>
      <c r="E73" s="129" t="s">
        <v>69</v>
      </c>
      <c r="F73" s="199" t="str">
        <f>IF(AND(NOT(Elocal_soil="??"),NOT(Vsoil="??"),species="Horses"),Elocal_soil*Temission_91d*1000000/(Vsoil*RHOsoil),"??")</f>
        <v>??</v>
      </c>
      <c r="G73" s="128" t="s">
        <v>71</v>
      </c>
      <c r="H73" s="128" t="s">
        <v>8</v>
      </c>
      <c r="I73" s="140" t="s">
        <v>78</v>
      </c>
    </row>
    <row r="74" spans="1:45" s="52" customFormat="1" x14ac:dyDescent="0.2">
      <c r="B74" s="129"/>
      <c r="C74" s="124"/>
      <c r="D74" s="129"/>
      <c r="E74" s="129"/>
      <c r="F74" s="126"/>
      <c r="G74" s="128"/>
      <c r="H74" s="128"/>
      <c r="I74" s="140"/>
    </row>
    <row r="75" spans="1:45" s="52" customFormat="1" ht="40.5" customHeight="1" x14ac:dyDescent="0.2">
      <c r="B75" s="306" t="s">
        <v>76</v>
      </c>
      <c r="C75" s="306"/>
      <c r="D75" s="129"/>
      <c r="E75" s="129" t="s">
        <v>70</v>
      </c>
      <c r="F75" s="199" t="str">
        <f>IF(AND(species="Horses",NOT(Clocal_soil_1d="??"),kdegsoil&gt;0),(Clocal_soil_1d*((1-(EXP(-kdegsoil*Temission_1d))^Nemission_91d)/(1-EXP(-kdegsoil*Temission_1d)))),"??")</f>
        <v>??</v>
      </c>
      <c r="G75" s="128" t="s">
        <v>71</v>
      </c>
      <c r="H75" s="128" t="s">
        <v>8</v>
      </c>
      <c r="I75" s="140" t="s">
        <v>526</v>
      </c>
    </row>
    <row r="76" spans="1:45" s="52" customFormat="1" x14ac:dyDescent="0.2">
      <c r="B76" s="129"/>
      <c r="C76" s="124"/>
      <c r="D76" s="129"/>
      <c r="E76" s="129"/>
      <c r="F76" s="126"/>
      <c r="G76" s="128"/>
      <c r="H76" s="128"/>
      <c r="I76" s="140"/>
    </row>
    <row r="77" spans="1:45" s="52" customFormat="1" x14ac:dyDescent="0.2">
      <c r="B77" s="124"/>
      <c r="C77" s="124"/>
      <c r="D77" s="126"/>
      <c r="E77" s="175"/>
      <c r="F77" s="126"/>
      <c r="G77" s="216"/>
      <c r="H77" s="216"/>
      <c r="I77" s="217"/>
    </row>
    <row r="78" spans="1:45" s="52" customFormat="1" x14ac:dyDescent="0.2">
      <c r="G78" s="70"/>
      <c r="H78" s="70"/>
      <c r="I78" s="176"/>
    </row>
    <row r="79" spans="1:45" s="52" customFormat="1" x14ac:dyDescent="0.2">
      <c r="B79" s="177" t="s">
        <v>12</v>
      </c>
      <c r="C79" s="177"/>
      <c r="F79" s="178"/>
      <c r="G79" s="179"/>
      <c r="H79" s="70"/>
      <c r="I79" s="176"/>
    </row>
    <row r="80" spans="1:45" s="52" customFormat="1" x14ac:dyDescent="0.2">
      <c r="B80" s="177" t="s">
        <v>74</v>
      </c>
      <c r="C80" s="177"/>
      <c r="F80" s="178"/>
      <c r="G80" s="179"/>
      <c r="H80" s="70"/>
      <c r="I80" s="176"/>
    </row>
    <row r="81" spans="2:66" s="52" customFormat="1" x14ac:dyDescent="0.2">
      <c r="B81" s="177" t="s">
        <v>73</v>
      </c>
      <c r="G81" s="180"/>
      <c r="H81" s="70"/>
      <c r="I81" s="176"/>
    </row>
    <row r="82" spans="2:66" s="52" customFormat="1" x14ac:dyDescent="0.2">
      <c r="B82" s="177"/>
      <c r="G82" s="180"/>
      <c r="H82" s="70"/>
      <c r="I82" s="176"/>
    </row>
    <row r="83" spans="2:66" s="30" customFormat="1" x14ac:dyDescent="0.2">
      <c r="B83" s="218"/>
      <c r="G83" s="145"/>
      <c r="H83" s="40"/>
      <c r="I83" s="31"/>
    </row>
    <row r="84" spans="2:66" ht="15" x14ac:dyDescent="0.2">
      <c r="B84" s="318" t="s">
        <v>452</v>
      </c>
      <c r="C84" s="318"/>
      <c r="D84" s="318"/>
      <c r="E84" s="318"/>
      <c r="F84" s="318"/>
      <c r="G84" s="318"/>
      <c r="H84" s="318"/>
      <c r="I84" s="318"/>
      <c r="J84" s="33"/>
      <c r="K84" s="33"/>
      <c r="BH84" s="80"/>
      <c r="BI84" s="80"/>
    </row>
    <row r="85" spans="2:66" ht="15" x14ac:dyDescent="0.2">
      <c r="B85" s="94"/>
      <c r="C85" s="57"/>
      <c r="D85" s="110"/>
      <c r="E85" s="110"/>
      <c r="F85" s="110"/>
      <c r="G85" s="110"/>
      <c r="H85" s="110"/>
      <c r="I85" s="110"/>
      <c r="J85" s="33"/>
      <c r="K85" s="33"/>
      <c r="L85" s="33"/>
      <c r="M85" s="33"/>
    </row>
    <row r="86" spans="2:66" x14ac:dyDescent="0.2">
      <c r="B86" s="80" t="s">
        <v>95</v>
      </c>
      <c r="C86" s="219"/>
      <c r="D86" s="219"/>
      <c r="E86" s="33"/>
      <c r="F86" s="33"/>
      <c r="G86" s="33"/>
      <c r="H86" s="33"/>
      <c r="I86" s="34"/>
      <c r="AT86" s="80"/>
      <c r="AU86" s="80"/>
      <c r="AV86" s="80"/>
      <c r="AW86" s="80"/>
      <c r="AX86" s="80"/>
      <c r="AY86" s="80"/>
      <c r="AZ86" s="80"/>
      <c r="BA86" s="80"/>
      <c r="BB86" s="80"/>
      <c r="BC86" s="80"/>
      <c r="BD86" s="80"/>
      <c r="BE86" s="80"/>
      <c r="BF86" s="80"/>
      <c r="BG86" s="80"/>
      <c r="BH86" s="80"/>
      <c r="BI86" s="80"/>
    </row>
    <row r="87" spans="2:66" x14ac:dyDescent="0.2">
      <c r="B87" s="219"/>
      <c r="C87" s="219"/>
      <c r="D87" s="219"/>
      <c r="E87" s="33"/>
      <c r="F87" s="33"/>
      <c r="G87" s="33"/>
      <c r="H87" s="33"/>
      <c r="I87" s="34"/>
      <c r="AT87" s="80"/>
      <c r="AU87" s="80"/>
      <c r="AV87" s="80"/>
      <c r="AW87" s="80"/>
      <c r="AX87" s="80"/>
      <c r="AY87" s="80"/>
      <c r="AZ87" s="80"/>
      <c r="BA87" s="80"/>
      <c r="BB87" s="80"/>
      <c r="BC87" s="80"/>
      <c r="BD87" s="80"/>
      <c r="BE87" s="80"/>
      <c r="BF87" s="80"/>
      <c r="BG87" s="80"/>
      <c r="BH87" s="80"/>
      <c r="BI87" s="80"/>
    </row>
    <row r="88" spans="2:66" x14ac:dyDescent="0.2">
      <c r="B88" s="106" t="s">
        <v>19</v>
      </c>
      <c r="C88" s="219"/>
      <c r="D88" s="219"/>
      <c r="E88" s="33"/>
      <c r="F88" s="33"/>
      <c r="G88" s="33"/>
      <c r="H88" s="33"/>
      <c r="I88" s="34"/>
      <c r="AT88" s="80"/>
      <c r="AU88" s="80"/>
      <c r="AV88" s="80"/>
      <c r="AW88" s="80"/>
      <c r="AX88" s="80"/>
      <c r="AY88" s="80"/>
      <c r="AZ88" s="80"/>
      <c r="BA88" s="80"/>
      <c r="BB88" s="80"/>
      <c r="BC88" s="80"/>
      <c r="BD88" s="80"/>
      <c r="BE88" s="80"/>
      <c r="BF88" s="80"/>
      <c r="BG88" s="80"/>
      <c r="BH88" s="80"/>
      <c r="BI88" s="80"/>
    </row>
    <row r="89" spans="2:66" ht="15.75" x14ac:dyDescent="0.25">
      <c r="B89" s="35" t="s">
        <v>460</v>
      </c>
      <c r="C89" s="220"/>
      <c r="D89" s="220"/>
      <c r="E89" s="157"/>
      <c r="F89" s="157"/>
      <c r="G89" s="157"/>
      <c r="H89" s="157"/>
      <c r="I89" s="158"/>
      <c r="AT89" s="80"/>
      <c r="AU89" s="80"/>
      <c r="AV89" s="80"/>
      <c r="AW89" s="80"/>
      <c r="AX89" s="80"/>
      <c r="AY89" s="80"/>
      <c r="AZ89" s="80"/>
      <c r="BA89" s="80"/>
      <c r="BB89" s="80"/>
      <c r="BC89" s="80"/>
      <c r="BD89" s="80"/>
      <c r="BE89" s="80"/>
      <c r="BF89" s="80"/>
      <c r="BG89" s="80"/>
      <c r="BH89" s="80"/>
      <c r="BI89" s="80"/>
    </row>
    <row r="90" spans="2:66" ht="14.25" x14ac:dyDescent="0.25">
      <c r="B90" s="35" t="s">
        <v>461</v>
      </c>
      <c r="C90" s="221"/>
      <c r="D90" s="221"/>
      <c r="E90" s="157"/>
      <c r="F90" s="157"/>
      <c r="G90" s="157"/>
      <c r="H90" s="157"/>
      <c r="I90" s="157"/>
      <c r="J90" s="33"/>
      <c r="K90" s="33"/>
      <c r="L90" s="33"/>
      <c r="M90" s="33"/>
      <c r="N90" s="33"/>
      <c r="O90" s="33"/>
      <c r="P90" s="33"/>
      <c r="Q90" s="33"/>
      <c r="R90" s="33"/>
      <c r="BJ90" s="30"/>
      <c r="BK90" s="30"/>
      <c r="BL90" s="30"/>
      <c r="BM90" s="30"/>
      <c r="BN90" s="30"/>
    </row>
    <row r="91" spans="2:66" s="30" customFormat="1" ht="15" x14ac:dyDescent="0.2">
      <c r="D91" s="110"/>
      <c r="E91" s="111"/>
      <c r="F91" s="112"/>
      <c r="G91" s="112"/>
      <c r="H91" s="112"/>
      <c r="I91" s="33"/>
      <c r="J91" s="33"/>
      <c r="K91" s="33"/>
      <c r="L91" s="33"/>
      <c r="M91" s="33"/>
    </row>
    <row r="92" spans="2:66" ht="15" x14ac:dyDescent="0.2">
      <c r="B92" s="113" t="s">
        <v>0</v>
      </c>
      <c r="C92" s="113"/>
      <c r="D92" s="113"/>
      <c r="E92" s="115"/>
      <c r="F92" s="115"/>
      <c r="G92" s="115"/>
      <c r="H92" s="115"/>
      <c r="I92" s="116"/>
      <c r="AT92" s="80"/>
      <c r="AU92" s="80"/>
      <c r="AV92" s="80"/>
      <c r="AW92" s="80"/>
      <c r="AX92" s="80"/>
      <c r="AY92" s="80"/>
      <c r="AZ92" s="80"/>
      <c r="BA92" s="80"/>
      <c r="BB92" s="80"/>
      <c r="BC92" s="80"/>
      <c r="BD92" s="80"/>
      <c r="BE92" s="80"/>
      <c r="BF92" s="80"/>
      <c r="BG92" s="80"/>
      <c r="BH92" s="80"/>
      <c r="BI92" s="80"/>
    </row>
    <row r="93" spans="2:66" x14ac:dyDescent="0.2">
      <c r="B93" s="117"/>
      <c r="C93" s="117"/>
      <c r="D93" s="117"/>
      <c r="E93" s="117"/>
      <c r="F93" s="117"/>
      <c r="G93" s="117"/>
      <c r="H93" s="117"/>
      <c r="I93" s="119"/>
      <c r="AT93" s="80"/>
      <c r="AU93" s="80"/>
      <c r="AV93" s="80"/>
      <c r="AW93" s="80"/>
      <c r="AX93" s="80"/>
      <c r="AY93" s="80"/>
      <c r="AZ93" s="80"/>
      <c r="BA93" s="80"/>
      <c r="BB93" s="80"/>
      <c r="BC93" s="80"/>
      <c r="BD93" s="80"/>
      <c r="BE93" s="80"/>
      <c r="BF93" s="80"/>
      <c r="BG93" s="80"/>
      <c r="BH93" s="80"/>
      <c r="BI93" s="80"/>
    </row>
    <row r="94" spans="2:66" ht="15" x14ac:dyDescent="0.2">
      <c r="B94" s="120" t="s">
        <v>2</v>
      </c>
      <c r="C94" s="120"/>
      <c r="D94" s="120"/>
      <c r="E94" s="122" t="s">
        <v>4</v>
      </c>
      <c r="F94" s="123" t="s">
        <v>7</v>
      </c>
      <c r="G94" s="123" t="s">
        <v>3</v>
      </c>
      <c r="H94" s="123" t="s">
        <v>11</v>
      </c>
      <c r="I94" s="122" t="s">
        <v>444</v>
      </c>
      <c r="AT94" s="80"/>
      <c r="AU94" s="80"/>
      <c r="AV94" s="80"/>
      <c r="AW94" s="80"/>
      <c r="AX94" s="80"/>
      <c r="AY94" s="80"/>
      <c r="AZ94" s="80"/>
      <c r="BA94" s="80"/>
      <c r="BB94" s="80"/>
      <c r="BC94" s="80"/>
      <c r="BD94" s="80"/>
      <c r="BE94" s="80"/>
      <c r="BF94" s="80"/>
      <c r="BG94" s="80"/>
      <c r="BH94" s="80"/>
      <c r="BI94" s="80"/>
    </row>
    <row r="95" spans="2:66" x14ac:dyDescent="0.2">
      <c r="B95" s="124"/>
      <c r="C95" s="120"/>
      <c r="D95" s="120"/>
      <c r="E95" s="122"/>
      <c r="F95" s="123"/>
      <c r="G95" s="123"/>
      <c r="H95" s="123"/>
      <c r="I95" s="122"/>
      <c r="AT95" s="80"/>
      <c r="AU95" s="80"/>
      <c r="AV95" s="80"/>
      <c r="AW95" s="80"/>
      <c r="AX95" s="80"/>
      <c r="AY95" s="80"/>
      <c r="AZ95" s="80"/>
      <c r="BA95" s="80"/>
      <c r="BB95" s="80"/>
      <c r="BC95" s="80"/>
      <c r="BD95" s="80"/>
      <c r="BE95" s="80"/>
      <c r="BF95" s="80"/>
      <c r="BG95" s="80"/>
      <c r="BH95" s="80"/>
      <c r="BI95" s="80"/>
    </row>
    <row r="96" spans="2:66" ht="14.25" x14ac:dyDescent="0.25">
      <c r="B96" s="124" t="s">
        <v>79</v>
      </c>
      <c r="C96" s="120"/>
      <c r="D96" s="120"/>
      <c r="E96" s="222" t="s">
        <v>80</v>
      </c>
      <c r="F96" s="214">
        <v>50</v>
      </c>
      <c r="G96" s="214" t="s">
        <v>5</v>
      </c>
      <c r="H96" s="214" t="s">
        <v>13</v>
      </c>
      <c r="I96" s="122"/>
      <c r="AT96" s="80"/>
      <c r="AU96" s="80"/>
      <c r="AV96" s="80"/>
      <c r="AW96" s="80"/>
      <c r="AX96" s="80"/>
      <c r="AY96" s="80"/>
      <c r="AZ96" s="80"/>
      <c r="BA96" s="80"/>
      <c r="BB96" s="80"/>
      <c r="BC96" s="80"/>
      <c r="BD96" s="80"/>
      <c r="BE96" s="80"/>
      <c r="BF96" s="80"/>
      <c r="BG96" s="80"/>
      <c r="BH96" s="80"/>
      <c r="BI96" s="80"/>
    </row>
    <row r="97" spans="1:61" x14ac:dyDescent="0.2">
      <c r="B97" s="124"/>
      <c r="C97" s="125"/>
      <c r="D97" s="125"/>
      <c r="E97" s="117"/>
      <c r="F97" s="117"/>
      <c r="G97" s="117"/>
      <c r="H97" s="117"/>
      <c r="I97" s="119"/>
      <c r="AT97" s="80"/>
      <c r="AU97" s="80"/>
      <c r="AV97" s="80"/>
      <c r="AW97" s="80"/>
      <c r="AX97" s="80"/>
      <c r="AY97" s="80"/>
      <c r="AZ97" s="80"/>
      <c r="BA97" s="80"/>
      <c r="BB97" s="80"/>
      <c r="BC97" s="80"/>
      <c r="BD97" s="80"/>
      <c r="BE97" s="80"/>
      <c r="BF97" s="80"/>
      <c r="BG97" s="80"/>
      <c r="BH97" s="80"/>
      <c r="BI97" s="80"/>
    </row>
    <row r="98" spans="1:61" ht="14.25" x14ac:dyDescent="0.25">
      <c r="B98" s="306" t="s">
        <v>81</v>
      </c>
      <c r="C98" s="306"/>
      <c r="D98" s="125"/>
      <c r="E98" s="117" t="s">
        <v>82</v>
      </c>
      <c r="F98" s="214">
        <v>0.1</v>
      </c>
      <c r="G98" s="214" t="s">
        <v>5</v>
      </c>
      <c r="H98" s="214" t="s">
        <v>13</v>
      </c>
      <c r="I98" s="119"/>
      <c r="AT98" s="80"/>
      <c r="AU98" s="80"/>
      <c r="AV98" s="80"/>
      <c r="AW98" s="80"/>
      <c r="AX98" s="80"/>
      <c r="AY98" s="80"/>
      <c r="AZ98" s="80"/>
      <c r="BA98" s="80"/>
      <c r="BB98" s="80"/>
      <c r="BC98" s="80"/>
      <c r="BD98" s="80"/>
      <c r="BE98" s="80"/>
      <c r="BF98" s="80"/>
      <c r="BG98" s="80"/>
      <c r="BH98" s="80"/>
      <c r="BI98" s="80"/>
    </row>
    <row r="99" spans="1:61" s="52" customFormat="1" x14ac:dyDescent="0.2">
      <c r="B99" s="124"/>
      <c r="C99" s="124"/>
      <c r="D99" s="129"/>
      <c r="E99" s="130"/>
      <c r="F99" s="128"/>
      <c r="G99" s="128"/>
      <c r="H99" s="128"/>
      <c r="I99" s="130"/>
    </row>
    <row r="100" spans="1:61" s="52" customFormat="1" ht="15.75" x14ac:dyDescent="0.25">
      <c r="B100" s="306" t="s">
        <v>83</v>
      </c>
      <c r="C100" s="306"/>
      <c r="D100" s="129"/>
      <c r="E100" s="117" t="s">
        <v>28</v>
      </c>
      <c r="F100" s="127"/>
      <c r="G100" s="149" t="s">
        <v>29</v>
      </c>
      <c r="H100" s="149" t="s">
        <v>6</v>
      </c>
      <c r="I100" s="130"/>
    </row>
    <row r="101" spans="1:61" s="52" customFormat="1" x14ac:dyDescent="0.2">
      <c r="B101" s="124"/>
      <c r="C101" s="124"/>
      <c r="D101" s="129"/>
      <c r="E101" s="131"/>
      <c r="F101" s="128"/>
      <c r="G101" s="128"/>
      <c r="H101" s="128"/>
      <c r="I101" s="130"/>
    </row>
    <row r="102" spans="1:61" s="52" customFormat="1" ht="15" customHeight="1" x14ac:dyDescent="0.2">
      <c r="B102" s="306" t="s">
        <v>30</v>
      </c>
      <c r="C102" s="306"/>
      <c r="D102" s="129"/>
      <c r="E102" s="130" t="s">
        <v>31</v>
      </c>
      <c r="F102" s="128">
        <v>0.6</v>
      </c>
      <c r="G102" s="128" t="s">
        <v>32</v>
      </c>
      <c r="H102" s="128" t="s">
        <v>33</v>
      </c>
      <c r="I102" s="130"/>
    </row>
    <row r="103" spans="1:61" s="52" customFormat="1" x14ac:dyDescent="0.2">
      <c r="B103" s="306"/>
      <c r="C103" s="306"/>
      <c r="D103" s="129"/>
      <c r="E103" s="130"/>
      <c r="F103" s="128"/>
      <c r="G103" s="128"/>
      <c r="H103" s="128"/>
      <c r="I103" s="130"/>
    </row>
    <row r="104" spans="1:61" s="52" customFormat="1" ht="15" customHeight="1" x14ac:dyDescent="0.2">
      <c r="B104" s="306" t="s">
        <v>34</v>
      </c>
      <c r="C104" s="306"/>
      <c r="D104" s="129"/>
      <c r="E104" s="130" t="s">
        <v>35</v>
      </c>
      <c r="F104" s="128">
        <v>1</v>
      </c>
      <c r="G104" s="128" t="s">
        <v>36</v>
      </c>
      <c r="H104" s="128" t="s">
        <v>13</v>
      </c>
      <c r="I104" s="130"/>
    </row>
    <row r="105" spans="1:61" s="52" customFormat="1" x14ac:dyDescent="0.2">
      <c r="B105" s="306"/>
      <c r="C105" s="306"/>
      <c r="D105" s="129"/>
      <c r="E105" s="130"/>
      <c r="F105" s="128"/>
      <c r="G105" s="128"/>
      <c r="H105" s="128"/>
      <c r="I105" s="130"/>
    </row>
    <row r="106" spans="1:61" s="52" customFormat="1" ht="15" x14ac:dyDescent="0.2">
      <c r="B106" s="306" t="s">
        <v>37</v>
      </c>
      <c r="C106" s="306"/>
      <c r="D106" s="129"/>
      <c r="E106" s="130" t="s">
        <v>38</v>
      </c>
      <c r="F106" s="128">
        <v>58300</v>
      </c>
      <c r="G106" s="128" t="s">
        <v>39</v>
      </c>
      <c r="H106" s="128" t="s">
        <v>13</v>
      </c>
      <c r="I106" s="130" t="s">
        <v>46</v>
      </c>
    </row>
    <row r="107" spans="1:61" s="52" customFormat="1" x14ac:dyDescent="0.2">
      <c r="B107" s="306"/>
      <c r="C107" s="306"/>
      <c r="D107" s="129"/>
      <c r="E107" s="130"/>
      <c r="F107" s="130"/>
      <c r="G107" s="128"/>
      <c r="H107" s="128"/>
      <c r="I107" s="130"/>
    </row>
    <row r="108" spans="1:61" s="52" customFormat="1" ht="14.25" customHeight="1" x14ac:dyDescent="0.2">
      <c r="B108" s="306" t="s">
        <v>84</v>
      </c>
      <c r="C108" s="306"/>
      <c r="D108" s="129"/>
      <c r="E108" s="130" t="s">
        <v>85</v>
      </c>
      <c r="F108" s="128">
        <v>0.2</v>
      </c>
      <c r="G108" s="128" t="s">
        <v>5</v>
      </c>
      <c r="H108" s="128" t="s">
        <v>13</v>
      </c>
      <c r="I108" s="130"/>
    </row>
    <row r="109" spans="1:61" s="52" customFormat="1" x14ac:dyDescent="0.2">
      <c r="B109" s="306"/>
      <c r="C109" s="306"/>
      <c r="D109" s="129"/>
      <c r="E109" s="130"/>
      <c r="F109" s="128"/>
      <c r="G109" s="128"/>
      <c r="H109" s="128"/>
      <c r="I109" s="130"/>
    </row>
    <row r="110" spans="1:61" s="52" customFormat="1" ht="15" customHeight="1" x14ac:dyDescent="0.2">
      <c r="B110" s="306" t="s">
        <v>88</v>
      </c>
      <c r="C110" s="306"/>
      <c r="D110" s="129"/>
      <c r="E110" s="130" t="s">
        <v>89</v>
      </c>
      <c r="F110" s="128">
        <v>25920</v>
      </c>
      <c r="G110" s="128" t="s">
        <v>90</v>
      </c>
      <c r="H110" s="128" t="s">
        <v>13</v>
      </c>
      <c r="I110" s="130"/>
    </row>
    <row r="111" spans="1:61" s="52" customFormat="1" x14ac:dyDescent="0.2">
      <c r="B111" s="124"/>
      <c r="C111" s="124"/>
      <c r="D111" s="129"/>
      <c r="E111" s="130"/>
      <c r="F111" s="128"/>
      <c r="G111" s="128"/>
      <c r="H111" s="128"/>
      <c r="I111" s="130"/>
    </row>
    <row r="112" spans="1:61" s="53" customFormat="1" x14ac:dyDescent="0.2">
      <c r="A112" s="52"/>
      <c r="B112" s="129"/>
      <c r="C112" s="129"/>
      <c r="D112" s="129"/>
      <c r="E112" s="126"/>
      <c r="F112" s="126"/>
      <c r="G112" s="126"/>
      <c r="H112" s="126"/>
      <c r="I112" s="130"/>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row>
    <row r="113" spans="1:61" s="53" customFormat="1" ht="15" x14ac:dyDescent="0.2">
      <c r="A113" s="52"/>
      <c r="B113" s="113"/>
      <c r="C113" s="113"/>
      <c r="D113" s="113"/>
      <c r="E113" s="133"/>
      <c r="F113" s="133"/>
      <c r="G113" s="133"/>
      <c r="H113" s="133"/>
      <c r="I113" s="174"/>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row>
    <row r="114" spans="1:61" s="53" customFormat="1" x14ac:dyDescent="0.2">
      <c r="A114" s="52"/>
      <c r="B114" s="126"/>
      <c r="C114" s="126"/>
      <c r="D114" s="126"/>
      <c r="E114" s="126"/>
      <c r="F114" s="126"/>
      <c r="G114" s="126"/>
      <c r="H114" s="126"/>
      <c r="I114" s="130"/>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row>
    <row r="115" spans="1:61" s="53" customFormat="1" ht="15" x14ac:dyDescent="0.2">
      <c r="A115" s="52"/>
      <c r="B115" s="120" t="s">
        <v>2</v>
      </c>
      <c r="C115" s="134"/>
      <c r="D115" s="134"/>
      <c r="E115" s="135" t="s">
        <v>4</v>
      </c>
      <c r="F115" s="136" t="s">
        <v>7</v>
      </c>
      <c r="G115" s="136" t="s">
        <v>3</v>
      </c>
      <c r="H115" s="136" t="s">
        <v>11</v>
      </c>
      <c r="I115" s="122" t="s">
        <v>444</v>
      </c>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c r="AQ115" s="52"/>
      <c r="AR115" s="52"/>
      <c r="AS115" s="52"/>
    </row>
    <row r="116" spans="1:61" s="53" customFormat="1" x14ac:dyDescent="0.2">
      <c r="A116" s="52"/>
      <c r="B116" s="137"/>
      <c r="C116" s="137"/>
      <c r="D116" s="137"/>
      <c r="E116" s="137"/>
      <c r="F116" s="137"/>
      <c r="G116" s="137"/>
      <c r="H116" s="137"/>
      <c r="I116" s="130"/>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c r="AL116" s="52"/>
      <c r="AM116" s="52"/>
      <c r="AN116" s="52"/>
      <c r="AO116" s="52"/>
      <c r="AP116" s="52"/>
      <c r="AQ116" s="52"/>
      <c r="AR116" s="52"/>
      <c r="AS116" s="52"/>
    </row>
    <row r="117" spans="1:61" s="52" customFormat="1" ht="30" x14ac:dyDescent="0.2">
      <c r="B117" s="306" t="s">
        <v>86</v>
      </c>
      <c r="C117" s="306"/>
      <c r="D117" s="129"/>
      <c r="E117" s="129" t="s">
        <v>24</v>
      </c>
      <c r="F117" s="199" t="str">
        <f>IF(Cform_weight&gt;0,Nhorses*N_appl*Qform_appl*AREA_skin*Cform_weight*Frider*Fwater*0.000000001,"??")</f>
        <v>??</v>
      </c>
      <c r="G117" s="128" t="s">
        <v>22</v>
      </c>
      <c r="H117" s="128" t="s">
        <v>8</v>
      </c>
      <c r="I117" s="140" t="s">
        <v>87</v>
      </c>
    </row>
    <row r="118" spans="1:61" s="52" customFormat="1" x14ac:dyDescent="0.2">
      <c r="B118" s="129"/>
      <c r="C118" s="124"/>
      <c r="D118" s="129"/>
      <c r="E118" s="129"/>
      <c r="F118" s="126"/>
      <c r="G118" s="128"/>
      <c r="H118" s="128"/>
      <c r="I118" s="140"/>
    </row>
    <row r="119" spans="1:61" s="52" customFormat="1" ht="15.75" x14ac:dyDescent="0.2">
      <c r="B119" s="306" t="s">
        <v>91</v>
      </c>
      <c r="C119" s="306"/>
      <c r="D119" s="129"/>
      <c r="E119" s="129" t="s">
        <v>94</v>
      </c>
      <c r="F119" s="199" t="str">
        <f>IF(NOT(Elocalwater="??"),Elocalwater/FLOWsurfacewater*1000,"??")</f>
        <v>??</v>
      </c>
      <c r="G119" s="128" t="s">
        <v>92</v>
      </c>
      <c r="H119" s="128" t="s">
        <v>8</v>
      </c>
      <c r="I119" s="140" t="s">
        <v>93</v>
      </c>
    </row>
    <row r="120" spans="1:61" s="52" customFormat="1" x14ac:dyDescent="0.2">
      <c r="B120" s="129"/>
      <c r="C120" s="124"/>
      <c r="D120" s="129"/>
      <c r="E120" s="129"/>
      <c r="F120" s="126"/>
      <c r="G120" s="128"/>
      <c r="H120" s="128"/>
      <c r="I120" s="140"/>
    </row>
    <row r="121" spans="1:61" s="52" customFormat="1" x14ac:dyDescent="0.2">
      <c r="B121" s="124"/>
      <c r="C121" s="124"/>
      <c r="D121" s="126"/>
      <c r="E121" s="175"/>
      <c r="F121" s="126"/>
      <c r="G121" s="216"/>
      <c r="H121" s="216"/>
      <c r="I121" s="217"/>
    </row>
    <row r="122" spans="1:61" s="30" customFormat="1" x14ac:dyDescent="0.2">
      <c r="G122" s="40"/>
      <c r="H122" s="40"/>
      <c r="I122" s="31"/>
    </row>
    <row r="123" spans="1:61" s="30" customFormat="1" x14ac:dyDescent="0.2">
      <c r="B123" s="141" t="s">
        <v>12</v>
      </c>
      <c r="C123" s="141"/>
      <c r="F123" s="143"/>
      <c r="G123" s="144"/>
      <c r="H123" s="40"/>
      <c r="I123" s="31"/>
    </row>
    <row r="124" spans="1:61" s="30" customFormat="1" x14ac:dyDescent="0.2">
      <c r="B124" s="141"/>
      <c r="G124" s="145"/>
      <c r="H124" s="40"/>
      <c r="I124" s="31"/>
    </row>
    <row r="125" spans="1:61" s="30" customFormat="1" x14ac:dyDescent="0.2">
      <c r="B125" s="218"/>
      <c r="G125" s="145"/>
      <c r="H125" s="40"/>
      <c r="I125" s="31"/>
    </row>
    <row r="126" spans="1:61" ht="15" x14ac:dyDescent="0.2">
      <c r="B126" s="318" t="s">
        <v>453</v>
      </c>
      <c r="C126" s="318"/>
      <c r="D126" s="318"/>
      <c r="E126" s="318"/>
      <c r="F126" s="318"/>
      <c r="G126" s="318"/>
      <c r="H126" s="318"/>
      <c r="I126" s="318"/>
      <c r="J126" s="33"/>
      <c r="K126" s="33"/>
      <c r="BH126" s="80"/>
      <c r="BI126" s="80"/>
    </row>
    <row r="127" spans="1:61" ht="15" x14ac:dyDescent="0.2">
      <c r="B127" s="94"/>
      <c r="C127" s="57"/>
      <c r="D127" s="110"/>
      <c r="E127" s="110"/>
      <c r="F127" s="110"/>
      <c r="G127" s="110"/>
      <c r="H127" s="110"/>
      <c r="I127" s="110"/>
      <c r="J127" s="33"/>
      <c r="K127" s="33"/>
      <c r="L127" s="33"/>
      <c r="M127" s="33"/>
    </row>
    <row r="128" spans="1:61" x14ac:dyDescent="0.2">
      <c r="B128" s="80" t="s">
        <v>96</v>
      </c>
      <c r="C128" s="219"/>
      <c r="D128" s="219"/>
      <c r="E128" s="33"/>
      <c r="F128" s="33"/>
      <c r="G128" s="33"/>
      <c r="H128" s="33"/>
      <c r="I128" s="34"/>
      <c r="AT128" s="80"/>
      <c r="AU128" s="80"/>
      <c r="AV128" s="80"/>
      <c r="AW128" s="80"/>
      <c r="AX128" s="80"/>
      <c r="AY128" s="80"/>
      <c r="AZ128" s="80"/>
      <c r="BA128" s="80"/>
      <c r="BB128" s="80"/>
      <c r="BC128" s="80"/>
      <c r="BD128" s="80"/>
      <c r="BE128" s="80"/>
      <c r="BF128" s="80"/>
      <c r="BG128" s="80"/>
      <c r="BH128" s="80"/>
      <c r="BI128" s="80"/>
    </row>
    <row r="129" spans="2:66" s="30" customFormat="1" x14ac:dyDescent="0.2">
      <c r="C129" s="219"/>
      <c r="D129" s="219"/>
      <c r="E129" s="33"/>
      <c r="F129" s="33"/>
      <c r="G129" s="33"/>
      <c r="H129" s="33"/>
      <c r="I129" s="34"/>
    </row>
    <row r="130" spans="2:66" ht="15" customHeight="1" x14ac:dyDescent="0.2">
      <c r="B130" s="223" t="s">
        <v>203</v>
      </c>
      <c r="C130" s="223"/>
      <c r="D130" s="223"/>
      <c r="E130" s="223"/>
      <c r="F130" s="223"/>
      <c r="G130" s="223"/>
      <c r="H130" s="223"/>
      <c r="I130" s="33"/>
      <c r="J130" s="33"/>
      <c r="K130" s="33"/>
      <c r="BH130" s="80"/>
      <c r="BI130" s="80"/>
    </row>
    <row r="131" spans="2:66" x14ac:dyDescent="0.2">
      <c r="B131" s="219"/>
      <c r="C131" s="219"/>
      <c r="D131" s="219"/>
      <c r="E131" s="33"/>
      <c r="F131" s="33"/>
      <c r="G131" s="33"/>
      <c r="H131" s="33"/>
      <c r="I131" s="34"/>
      <c r="AT131" s="80"/>
      <c r="AU131" s="80"/>
      <c r="AV131" s="80"/>
      <c r="AW131" s="80"/>
      <c r="AX131" s="80"/>
      <c r="AY131" s="80"/>
      <c r="AZ131" s="80"/>
      <c r="BA131" s="80"/>
      <c r="BB131" s="80"/>
      <c r="BC131" s="80"/>
      <c r="BD131" s="80"/>
      <c r="BE131" s="80"/>
      <c r="BF131" s="80"/>
      <c r="BG131" s="80"/>
      <c r="BH131" s="80"/>
      <c r="BI131" s="80"/>
    </row>
    <row r="132" spans="2:66" x14ac:dyDescent="0.2">
      <c r="B132" s="106" t="s">
        <v>19</v>
      </c>
      <c r="C132" s="219"/>
      <c r="D132" s="219"/>
      <c r="E132" s="33"/>
      <c r="F132" s="33"/>
      <c r="G132" s="33"/>
      <c r="H132" s="33"/>
      <c r="I132" s="34"/>
      <c r="AT132" s="80"/>
      <c r="AU132" s="80"/>
      <c r="AV132" s="80"/>
      <c r="AW132" s="80"/>
      <c r="AX132" s="80"/>
      <c r="AY132" s="80"/>
      <c r="AZ132" s="80"/>
      <c r="BA132" s="80"/>
      <c r="BB132" s="80"/>
      <c r="BC132" s="80"/>
      <c r="BD132" s="80"/>
      <c r="BE132" s="80"/>
      <c r="BF132" s="80"/>
      <c r="BG132" s="80"/>
      <c r="BH132" s="80"/>
      <c r="BI132" s="80"/>
    </row>
    <row r="133" spans="2:66" ht="14.25" x14ac:dyDescent="0.25">
      <c r="B133" s="94" t="s">
        <v>462</v>
      </c>
      <c r="C133" s="221"/>
      <c r="D133" s="221"/>
      <c r="E133" s="157"/>
      <c r="F133" s="157"/>
      <c r="G133" s="157"/>
      <c r="H133" s="157"/>
      <c r="I133" s="157"/>
      <c r="J133" s="33"/>
      <c r="K133" s="33"/>
      <c r="L133" s="33"/>
      <c r="M133" s="33"/>
      <c r="N133" s="33"/>
      <c r="O133" s="33"/>
      <c r="P133" s="33"/>
      <c r="Q133" s="33"/>
      <c r="R133" s="33"/>
      <c r="BJ133" s="30"/>
      <c r="BK133" s="30"/>
      <c r="BL133" s="30"/>
      <c r="BM133" s="30"/>
      <c r="BN133" s="30"/>
    </row>
    <row r="134" spans="2:66" ht="14.25" x14ac:dyDescent="0.25">
      <c r="B134" s="94" t="s">
        <v>463</v>
      </c>
      <c r="C134" s="221"/>
      <c r="D134" s="221"/>
      <c r="E134" s="157"/>
      <c r="F134" s="157"/>
      <c r="G134" s="157"/>
      <c r="H134" s="157"/>
      <c r="I134" s="157"/>
      <c r="J134" s="33"/>
      <c r="K134" s="33"/>
      <c r="L134" s="33"/>
      <c r="M134" s="33"/>
      <c r="N134" s="33"/>
      <c r="O134" s="33"/>
      <c r="P134" s="33"/>
      <c r="Q134" s="33"/>
      <c r="R134" s="33"/>
      <c r="BJ134" s="30"/>
      <c r="BK134" s="30"/>
      <c r="BL134" s="30"/>
      <c r="BM134" s="30"/>
      <c r="BN134" s="30"/>
    </row>
    <row r="135" spans="2:66" ht="14.25" x14ac:dyDescent="0.25">
      <c r="B135" s="94" t="s">
        <v>464</v>
      </c>
      <c r="C135" s="221"/>
      <c r="D135" s="221"/>
      <c r="E135" s="157"/>
      <c r="F135" s="157"/>
      <c r="G135" s="157"/>
      <c r="H135" s="157"/>
      <c r="I135" s="157"/>
      <c r="J135" s="33"/>
      <c r="K135" s="33"/>
      <c r="L135" s="33"/>
      <c r="M135" s="33"/>
      <c r="N135" s="33"/>
      <c r="O135" s="33"/>
      <c r="P135" s="33"/>
      <c r="Q135" s="33"/>
      <c r="R135" s="33"/>
      <c r="BJ135" s="30"/>
      <c r="BK135" s="30"/>
      <c r="BL135" s="30"/>
      <c r="BM135" s="30"/>
      <c r="BN135" s="30"/>
    </row>
    <row r="136" spans="2:66" ht="36" customHeight="1" x14ac:dyDescent="0.2">
      <c r="B136" s="307" t="s">
        <v>465</v>
      </c>
      <c r="C136" s="307"/>
      <c r="D136" s="307"/>
      <c r="E136" s="307"/>
      <c r="F136" s="307"/>
      <c r="G136" s="307"/>
      <c r="H136" s="307"/>
      <c r="I136" s="307"/>
      <c r="J136" s="33"/>
      <c r="K136" s="33"/>
      <c r="L136" s="33"/>
      <c r="M136" s="33"/>
      <c r="N136" s="33"/>
      <c r="O136" s="33"/>
      <c r="P136" s="33"/>
      <c r="Q136" s="33"/>
      <c r="R136" s="33"/>
      <c r="BJ136" s="30"/>
      <c r="BK136" s="30"/>
      <c r="BL136" s="30"/>
      <c r="BM136" s="30"/>
      <c r="BN136" s="30"/>
    </row>
    <row r="137" spans="2:66" s="30" customFormat="1" x14ac:dyDescent="0.2">
      <c r="C137" s="220"/>
      <c r="D137" s="220"/>
      <c r="E137" s="157"/>
      <c r="F137" s="157"/>
      <c r="G137" s="157"/>
      <c r="H137" s="157"/>
      <c r="I137" s="158"/>
    </row>
    <row r="138" spans="2:66" ht="15" x14ac:dyDescent="0.2">
      <c r="B138" s="113" t="s">
        <v>0</v>
      </c>
      <c r="C138" s="113"/>
      <c r="D138" s="113"/>
      <c r="E138" s="115"/>
      <c r="F138" s="115"/>
      <c r="G138" s="115"/>
      <c r="H138" s="115"/>
      <c r="I138" s="116"/>
      <c r="AT138" s="80"/>
      <c r="AU138" s="80"/>
      <c r="AV138" s="80"/>
      <c r="AW138" s="80"/>
      <c r="AX138" s="80"/>
      <c r="AY138" s="80"/>
      <c r="AZ138" s="80"/>
      <c r="BA138" s="80"/>
      <c r="BB138" s="80"/>
      <c r="BC138" s="80"/>
      <c r="BD138" s="80"/>
      <c r="BE138" s="80"/>
      <c r="BF138" s="80"/>
      <c r="BG138" s="80"/>
      <c r="BH138" s="80"/>
      <c r="BI138" s="80"/>
    </row>
    <row r="139" spans="2:66" x14ac:dyDescent="0.2">
      <c r="B139" s="117"/>
      <c r="C139" s="117"/>
      <c r="D139" s="117"/>
      <c r="E139" s="117"/>
      <c r="F139" s="117"/>
      <c r="G139" s="117"/>
      <c r="H139" s="117"/>
      <c r="I139" s="119"/>
      <c r="AT139" s="80"/>
      <c r="AU139" s="80"/>
      <c r="AV139" s="80"/>
      <c r="AW139" s="80"/>
      <c r="AX139" s="80"/>
      <c r="AY139" s="80"/>
      <c r="AZ139" s="80"/>
      <c r="BA139" s="80"/>
      <c r="BB139" s="80"/>
      <c r="BC139" s="80"/>
      <c r="BD139" s="80"/>
      <c r="BE139" s="80"/>
      <c r="BF139" s="80"/>
      <c r="BG139" s="80"/>
      <c r="BH139" s="80"/>
      <c r="BI139" s="80"/>
    </row>
    <row r="140" spans="2:66" ht="15" x14ac:dyDescent="0.2">
      <c r="B140" s="120" t="s">
        <v>2</v>
      </c>
      <c r="C140" s="120"/>
      <c r="D140" s="120"/>
      <c r="E140" s="122" t="s">
        <v>4</v>
      </c>
      <c r="F140" s="123" t="s">
        <v>7</v>
      </c>
      <c r="G140" s="123" t="s">
        <v>3</v>
      </c>
      <c r="H140" s="123" t="s">
        <v>11</v>
      </c>
      <c r="I140" s="122" t="s">
        <v>444</v>
      </c>
      <c r="AT140" s="80"/>
      <c r="AU140" s="80"/>
      <c r="AV140" s="80"/>
      <c r="AW140" s="80"/>
      <c r="AX140" s="80"/>
      <c r="AY140" s="80"/>
      <c r="AZ140" s="80"/>
      <c r="BA140" s="80"/>
      <c r="BB140" s="80"/>
      <c r="BC140" s="80"/>
      <c r="BD140" s="80"/>
      <c r="BE140" s="80"/>
      <c r="BF140" s="80"/>
      <c r="BG140" s="80"/>
      <c r="BH140" s="80"/>
      <c r="BI140" s="80"/>
    </row>
    <row r="141" spans="2:66" x14ac:dyDescent="0.2">
      <c r="B141" s="124"/>
      <c r="C141" s="120"/>
      <c r="D141" s="120"/>
      <c r="E141" s="122"/>
      <c r="F141" s="123"/>
      <c r="G141" s="123"/>
      <c r="H141" s="123"/>
      <c r="I141" s="122"/>
      <c r="AT141" s="80"/>
      <c r="AU141" s="80"/>
      <c r="AV141" s="80"/>
      <c r="AW141" s="80"/>
      <c r="AX141" s="80"/>
      <c r="AY141" s="80"/>
      <c r="AZ141" s="80"/>
      <c r="BA141" s="80"/>
      <c r="BB141" s="80"/>
      <c r="BC141" s="80"/>
      <c r="BD141" s="80"/>
      <c r="BE141" s="80"/>
      <c r="BF141" s="80"/>
      <c r="BG141" s="80"/>
      <c r="BH141" s="80"/>
      <c r="BI141" s="80"/>
    </row>
    <row r="142" spans="2:66" ht="15" x14ac:dyDescent="0.2">
      <c r="B142" s="306" t="s">
        <v>112</v>
      </c>
      <c r="C142" s="306"/>
      <c r="D142" s="120"/>
      <c r="E142" s="224" t="s">
        <v>113</v>
      </c>
      <c r="F142" s="127"/>
      <c r="G142" s="132" t="s">
        <v>114</v>
      </c>
      <c r="H142" s="132" t="s">
        <v>6</v>
      </c>
      <c r="I142" s="122"/>
      <c r="AT142" s="80"/>
      <c r="AU142" s="80"/>
      <c r="AV142" s="80"/>
      <c r="AW142" s="80"/>
      <c r="AX142" s="80"/>
      <c r="AY142" s="80"/>
      <c r="AZ142" s="80"/>
      <c r="BA142" s="80"/>
      <c r="BB142" s="80"/>
      <c r="BC142" s="80"/>
      <c r="BD142" s="80"/>
      <c r="BE142" s="80"/>
      <c r="BF142" s="80"/>
      <c r="BG142" s="80"/>
      <c r="BH142" s="80"/>
      <c r="BI142" s="80"/>
    </row>
    <row r="143" spans="2:66" x14ac:dyDescent="0.2">
      <c r="B143" s="124"/>
      <c r="C143" s="175"/>
      <c r="D143" s="125"/>
      <c r="E143" s="126"/>
      <c r="F143" s="126"/>
      <c r="G143" s="126"/>
      <c r="H143" s="126"/>
      <c r="I143" s="119"/>
      <c r="AT143" s="80"/>
      <c r="AU143" s="80"/>
      <c r="AV143" s="80"/>
      <c r="AW143" s="80"/>
      <c r="AX143" s="80"/>
      <c r="AY143" s="80"/>
      <c r="AZ143" s="80"/>
      <c r="BA143" s="80"/>
      <c r="BB143" s="80"/>
      <c r="BC143" s="80"/>
      <c r="BD143" s="80"/>
      <c r="BE143" s="80"/>
      <c r="BF143" s="80"/>
      <c r="BG143" s="80"/>
      <c r="BH143" s="80"/>
      <c r="BI143" s="80"/>
    </row>
    <row r="144" spans="2:66" ht="26.25" customHeight="1" x14ac:dyDescent="0.2">
      <c r="B144" s="306" t="s">
        <v>115</v>
      </c>
      <c r="C144" s="306"/>
      <c r="D144" s="125"/>
      <c r="E144" s="126" t="s">
        <v>116</v>
      </c>
      <c r="F144" s="127"/>
      <c r="G144" s="132" t="s">
        <v>5</v>
      </c>
      <c r="H144" s="132" t="s">
        <v>6</v>
      </c>
      <c r="I144" s="119"/>
      <c r="AT144" s="80"/>
      <c r="AU144" s="80"/>
      <c r="AV144" s="80"/>
      <c r="AW144" s="80"/>
      <c r="AX144" s="80"/>
      <c r="AY144" s="80"/>
      <c r="AZ144" s="80"/>
      <c r="BA144" s="80"/>
      <c r="BB144" s="80"/>
      <c r="BC144" s="80"/>
      <c r="BD144" s="80"/>
      <c r="BE144" s="80"/>
      <c r="BF144" s="80"/>
      <c r="BG144" s="80"/>
      <c r="BH144" s="80"/>
      <c r="BI144" s="80"/>
    </row>
    <row r="145" spans="1:45" s="52" customFormat="1" x14ac:dyDescent="0.2">
      <c r="B145" s="124"/>
      <c r="C145" s="124"/>
      <c r="D145" s="129"/>
      <c r="E145" s="130"/>
      <c r="F145" s="128"/>
      <c r="G145" s="128"/>
      <c r="H145" s="128"/>
      <c r="I145" s="130"/>
    </row>
    <row r="146" spans="1:45" s="52" customFormat="1" ht="15" customHeight="1" x14ac:dyDescent="0.2">
      <c r="B146" s="306" t="s">
        <v>117</v>
      </c>
      <c r="C146" s="306"/>
      <c r="D146" s="129"/>
      <c r="E146" s="126" t="s">
        <v>118</v>
      </c>
      <c r="F146" s="128">
        <v>1</v>
      </c>
      <c r="G146" s="128" t="s">
        <v>36</v>
      </c>
      <c r="H146" s="128" t="s">
        <v>13</v>
      </c>
      <c r="I146" s="130"/>
    </row>
    <row r="147" spans="1:45" s="52" customFormat="1" x14ac:dyDescent="0.2">
      <c r="B147" s="124"/>
      <c r="C147" s="124"/>
      <c r="D147" s="129"/>
      <c r="E147" s="131"/>
      <c r="F147" s="128"/>
      <c r="G147" s="128"/>
      <c r="H147" s="128"/>
      <c r="I147" s="130"/>
    </row>
    <row r="148" spans="1:45" s="52" customFormat="1" ht="14.25" x14ac:dyDescent="0.2">
      <c r="B148" s="306" t="s">
        <v>120</v>
      </c>
      <c r="C148" s="306"/>
      <c r="D148" s="129"/>
      <c r="E148" s="130" t="s">
        <v>125</v>
      </c>
      <c r="F148" s="128">
        <v>0.02</v>
      </c>
      <c r="G148" s="132" t="s">
        <v>5</v>
      </c>
      <c r="H148" s="128" t="s">
        <v>13</v>
      </c>
      <c r="I148" s="130"/>
    </row>
    <row r="149" spans="1:45" s="52" customFormat="1" x14ac:dyDescent="0.2">
      <c r="B149" s="124"/>
      <c r="C149" s="124"/>
      <c r="D149" s="129"/>
      <c r="E149" s="130"/>
      <c r="F149" s="128"/>
      <c r="G149" s="128"/>
      <c r="H149" s="128"/>
      <c r="I149" s="130"/>
    </row>
    <row r="150" spans="1:45" s="52" customFormat="1" ht="14.25" x14ac:dyDescent="0.2">
      <c r="B150" s="306" t="s">
        <v>121</v>
      </c>
      <c r="C150" s="306"/>
      <c r="D150" s="129"/>
      <c r="E150" s="130" t="s">
        <v>126</v>
      </c>
      <c r="F150" s="128">
        <v>0.11</v>
      </c>
      <c r="G150" s="132" t="s">
        <v>5</v>
      </c>
      <c r="H150" s="128" t="s">
        <v>13</v>
      </c>
      <c r="I150" s="130"/>
    </row>
    <row r="151" spans="1:45" s="52" customFormat="1" ht="13.5" thickBot="1" x14ac:dyDescent="0.25">
      <c r="B151" s="124"/>
      <c r="C151" s="124"/>
      <c r="D151" s="129"/>
      <c r="E151" s="130"/>
      <c r="F151" s="130"/>
      <c r="G151" s="128"/>
      <c r="H151" s="128"/>
      <c r="I151" s="130"/>
    </row>
    <row r="152" spans="1:45" s="52" customFormat="1" ht="29.25" customHeight="1" thickTop="1" thickBot="1" x14ac:dyDescent="0.25">
      <c r="B152" s="124" t="s">
        <v>123</v>
      </c>
      <c r="C152" s="148" t="s">
        <v>426</v>
      </c>
      <c r="D152" s="129"/>
      <c r="E152" s="130" t="s">
        <v>128</v>
      </c>
      <c r="F152" s="203" t="str">
        <f>INDEX('Pick-lists &amp; Defaults'!C59:C61,MATCH('PT19-application on animal skin'!C152,CatsDogs,0))</f>
        <v>??</v>
      </c>
      <c r="G152" s="128" t="s">
        <v>39</v>
      </c>
      <c r="H152" s="128" t="s">
        <v>21</v>
      </c>
      <c r="I152" s="130"/>
    </row>
    <row r="153" spans="1:45" s="52" customFormat="1" ht="13.5" thickTop="1" x14ac:dyDescent="0.2">
      <c r="B153" s="124"/>
      <c r="C153" s="124"/>
      <c r="D153" s="129"/>
      <c r="E153" s="130"/>
      <c r="F153" s="128"/>
      <c r="G153" s="128"/>
      <c r="H153" s="128"/>
      <c r="I153" s="130"/>
    </row>
    <row r="154" spans="1:45" s="53" customFormat="1" x14ac:dyDescent="0.2">
      <c r="A154" s="52"/>
      <c r="B154" s="129"/>
      <c r="C154" s="129"/>
      <c r="D154" s="129"/>
      <c r="E154" s="126"/>
      <c r="F154" s="126"/>
      <c r="G154" s="126"/>
      <c r="H154" s="126"/>
      <c r="I154" s="130"/>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52"/>
      <c r="AL154" s="52"/>
      <c r="AM154" s="52"/>
      <c r="AN154" s="52"/>
      <c r="AO154" s="52"/>
      <c r="AP154" s="52"/>
      <c r="AQ154" s="52"/>
      <c r="AR154" s="52"/>
      <c r="AS154" s="52"/>
    </row>
    <row r="155" spans="1:45" s="53" customFormat="1" ht="15" x14ac:dyDescent="0.2">
      <c r="A155" s="52"/>
      <c r="B155" s="113"/>
      <c r="C155" s="113"/>
      <c r="D155" s="113"/>
      <c r="E155" s="133"/>
      <c r="F155" s="133"/>
      <c r="G155" s="133"/>
      <c r="H155" s="133"/>
      <c r="I155" s="174"/>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52"/>
      <c r="AI155" s="52"/>
      <c r="AJ155" s="52"/>
      <c r="AK155" s="52"/>
      <c r="AL155" s="52"/>
      <c r="AM155" s="52"/>
      <c r="AN155" s="52"/>
      <c r="AO155" s="52"/>
      <c r="AP155" s="52"/>
      <c r="AQ155" s="52"/>
      <c r="AR155" s="52"/>
      <c r="AS155" s="52"/>
    </row>
    <row r="156" spans="1:45" s="53" customFormat="1" x14ac:dyDescent="0.2">
      <c r="A156" s="52"/>
      <c r="B156" s="126"/>
      <c r="C156" s="126"/>
      <c r="D156" s="126"/>
      <c r="E156" s="126"/>
      <c r="F156" s="126"/>
      <c r="G156" s="126"/>
      <c r="H156" s="126"/>
      <c r="I156" s="130"/>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2"/>
      <c r="AJ156" s="52"/>
      <c r="AK156" s="52"/>
      <c r="AL156" s="52"/>
      <c r="AM156" s="52"/>
      <c r="AN156" s="52"/>
      <c r="AO156" s="52"/>
      <c r="AP156" s="52"/>
      <c r="AQ156" s="52"/>
      <c r="AR156" s="52"/>
      <c r="AS156" s="52"/>
    </row>
    <row r="157" spans="1:45" s="53" customFormat="1" ht="15" x14ac:dyDescent="0.2">
      <c r="A157" s="52"/>
      <c r="B157" s="120" t="s">
        <v>2</v>
      </c>
      <c r="C157" s="134"/>
      <c r="D157" s="134"/>
      <c r="E157" s="135" t="s">
        <v>4</v>
      </c>
      <c r="F157" s="136" t="s">
        <v>7</v>
      </c>
      <c r="G157" s="136" t="s">
        <v>3</v>
      </c>
      <c r="H157" s="136" t="s">
        <v>11</v>
      </c>
      <c r="I157" s="122" t="s">
        <v>444</v>
      </c>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52"/>
      <c r="AI157" s="52"/>
      <c r="AJ157" s="52"/>
      <c r="AK157" s="52"/>
      <c r="AL157" s="52"/>
      <c r="AM157" s="52"/>
      <c r="AN157" s="52"/>
      <c r="AO157" s="52"/>
      <c r="AP157" s="52"/>
      <c r="AQ157" s="52"/>
      <c r="AR157" s="52"/>
      <c r="AS157" s="52"/>
    </row>
    <row r="158" spans="1:45" s="53" customFormat="1" x14ac:dyDescent="0.2">
      <c r="A158" s="52"/>
      <c r="B158" s="137"/>
      <c r="C158" s="137"/>
      <c r="D158" s="137"/>
      <c r="E158" s="137"/>
      <c r="F158" s="137"/>
      <c r="G158" s="137"/>
      <c r="H158" s="137"/>
      <c r="I158" s="130"/>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52"/>
      <c r="AJ158" s="52"/>
      <c r="AK158" s="52"/>
      <c r="AL158" s="52"/>
      <c r="AM158" s="52"/>
      <c r="AN158" s="52"/>
      <c r="AO158" s="52"/>
      <c r="AP158" s="52"/>
      <c r="AQ158" s="52"/>
      <c r="AR158" s="52"/>
      <c r="AS158" s="52"/>
    </row>
    <row r="159" spans="1:45" s="52" customFormat="1" ht="30" x14ac:dyDescent="0.2">
      <c r="B159" s="306" t="s">
        <v>134</v>
      </c>
      <c r="C159" s="306"/>
      <c r="D159" s="129"/>
      <c r="E159" s="129" t="s">
        <v>138</v>
      </c>
      <c r="F159" s="199" t="str">
        <f>IF(AND(Qprod_ind_catsdogs&gt;0,FAI_ind_cats_dogs&gt;0,NOT(AREA_treated="??")),Qprod_ind_catsdogs*FAI_ind_cats_dogs*AREA_treated*N_app_building*F_application_applicator*0.0001,"??")</f>
        <v>??</v>
      </c>
      <c r="G159" s="128" t="s">
        <v>22</v>
      </c>
      <c r="H159" s="128" t="s">
        <v>8</v>
      </c>
      <c r="I159" s="140" t="s">
        <v>544</v>
      </c>
    </row>
    <row r="160" spans="1:45" s="52" customFormat="1" x14ac:dyDescent="0.2">
      <c r="B160" s="129"/>
      <c r="C160" s="124"/>
      <c r="D160" s="129"/>
      <c r="E160" s="129"/>
      <c r="F160" s="126"/>
      <c r="G160" s="128"/>
      <c r="H160" s="128"/>
      <c r="I160" s="140"/>
    </row>
    <row r="161" spans="2:66" s="52" customFormat="1" ht="30" x14ac:dyDescent="0.2">
      <c r="B161" s="306" t="s">
        <v>135</v>
      </c>
      <c r="C161" s="306"/>
      <c r="D161" s="129"/>
      <c r="E161" s="129" t="s">
        <v>139</v>
      </c>
      <c r="F161" s="199" t="str">
        <f>IF(AND(Qprod_ind_catsdogs&gt;0,FAI_ind_cats_dogs&gt;0,NOT(AREA_treated="??")),Qprod_ind_catsdogs*FAI_ind_cats_dogs*AREA_treated*N_app_building*F_application_floor*0.0001,"??")</f>
        <v>??</v>
      </c>
      <c r="G161" s="128" t="s">
        <v>22</v>
      </c>
      <c r="H161" s="128" t="s">
        <v>8</v>
      </c>
      <c r="I161" s="140" t="s">
        <v>545</v>
      </c>
    </row>
    <row r="162" spans="2:66" s="52" customFormat="1" x14ac:dyDescent="0.2">
      <c r="B162" s="124"/>
      <c r="C162" s="124"/>
      <c r="D162" s="129"/>
      <c r="E162" s="129"/>
      <c r="F162" s="126"/>
      <c r="G162" s="128"/>
      <c r="H162" s="128"/>
      <c r="I162" s="140"/>
    </row>
    <row r="163" spans="2:66" s="52" customFormat="1" x14ac:dyDescent="0.2">
      <c r="B163" s="124"/>
      <c r="C163" s="124"/>
      <c r="D163" s="129"/>
      <c r="E163" s="129"/>
      <c r="F163" s="128"/>
      <c r="G163" s="128"/>
      <c r="H163" s="128"/>
      <c r="I163" s="139"/>
    </row>
    <row r="164" spans="2:66" s="30" customFormat="1" x14ac:dyDescent="0.2">
      <c r="G164" s="40"/>
      <c r="H164" s="40"/>
      <c r="I164" s="31"/>
    </row>
    <row r="165" spans="2:66" s="30" customFormat="1" x14ac:dyDescent="0.2">
      <c r="B165" s="141" t="s">
        <v>12</v>
      </c>
      <c r="C165" s="141"/>
      <c r="F165" s="143"/>
      <c r="G165" s="144"/>
      <c r="H165" s="40"/>
      <c r="I165" s="31"/>
    </row>
    <row r="166" spans="2:66" s="30" customFormat="1" x14ac:dyDescent="0.2">
      <c r="B166" s="141"/>
      <c r="C166" s="141"/>
      <c r="F166" s="143"/>
      <c r="G166" s="144"/>
      <c r="H166" s="40"/>
      <c r="I166" s="31"/>
    </row>
    <row r="167" spans="2:66" ht="15" x14ac:dyDescent="0.2">
      <c r="B167" s="225" t="s">
        <v>204</v>
      </c>
      <c r="C167" s="226"/>
      <c r="D167" s="227"/>
      <c r="E167" s="227"/>
      <c r="F167" s="35"/>
      <c r="G167" s="35"/>
      <c r="H167" s="35"/>
      <c r="I167" s="33"/>
      <c r="J167" s="33"/>
      <c r="K167" s="33"/>
      <c r="BH167" s="80"/>
      <c r="BI167" s="80"/>
    </row>
    <row r="168" spans="2:66" ht="15" x14ac:dyDescent="0.2">
      <c r="B168" s="94"/>
      <c r="C168" s="57"/>
      <c r="D168" s="110"/>
      <c r="E168" s="110"/>
      <c r="F168" s="110"/>
      <c r="G168" s="110"/>
      <c r="H168" s="110"/>
      <c r="I168" s="110"/>
      <c r="J168" s="33"/>
      <c r="K168" s="33"/>
      <c r="L168" s="33"/>
      <c r="M168" s="33"/>
    </row>
    <row r="169" spans="2:66" x14ac:dyDescent="0.2">
      <c r="B169" s="106" t="s">
        <v>19</v>
      </c>
      <c r="C169" s="106"/>
      <c r="D169" s="106"/>
      <c r="E169" s="35"/>
      <c r="F169" s="35"/>
      <c r="G169" s="35"/>
      <c r="H169" s="35"/>
      <c r="I169" s="36"/>
      <c r="AT169" s="80"/>
      <c r="AU169" s="80"/>
      <c r="AV169" s="80"/>
      <c r="AW169" s="80"/>
      <c r="AX169" s="80"/>
      <c r="AY169" s="80"/>
      <c r="AZ169" s="80"/>
      <c r="BA169" s="80"/>
      <c r="BB169" s="80"/>
      <c r="BC169" s="80"/>
      <c r="BD169" s="80"/>
      <c r="BE169" s="80"/>
      <c r="BF169" s="80"/>
      <c r="BG169" s="80"/>
      <c r="BH169" s="80"/>
      <c r="BI169" s="80"/>
    </row>
    <row r="170" spans="2:66" ht="29.25" customHeight="1" x14ac:dyDescent="0.2">
      <c r="B170" s="307" t="s">
        <v>466</v>
      </c>
      <c r="C170" s="307"/>
      <c r="D170" s="307"/>
      <c r="E170" s="307"/>
      <c r="F170" s="307"/>
      <c r="G170" s="307"/>
      <c r="H170" s="307"/>
      <c r="I170" s="307"/>
      <c r="AT170" s="80"/>
      <c r="AU170" s="80"/>
      <c r="AV170" s="80"/>
      <c r="AW170" s="80"/>
      <c r="AX170" s="80"/>
      <c r="AY170" s="80"/>
      <c r="AZ170" s="80"/>
      <c r="BA170" s="80"/>
      <c r="BB170" s="80"/>
      <c r="BC170" s="80"/>
      <c r="BD170" s="80"/>
      <c r="BE170" s="80"/>
      <c r="BF170" s="80"/>
      <c r="BG170" s="80"/>
      <c r="BH170" s="80"/>
      <c r="BI170" s="80"/>
    </row>
    <row r="171" spans="2:66" ht="12.75" customHeight="1" x14ac:dyDescent="0.25">
      <c r="B171" s="320" t="s">
        <v>467</v>
      </c>
      <c r="C171" s="320"/>
      <c r="D171" s="320"/>
      <c r="E171" s="320"/>
      <c r="F171" s="320"/>
      <c r="G171" s="320"/>
      <c r="H171" s="320"/>
      <c r="I171" s="320"/>
      <c r="J171" s="33"/>
      <c r="K171" s="33"/>
      <c r="L171" s="33"/>
      <c r="M171" s="33"/>
      <c r="N171" s="33"/>
      <c r="O171" s="33"/>
      <c r="P171" s="33"/>
      <c r="Q171" s="33"/>
      <c r="R171" s="33"/>
      <c r="BJ171" s="30"/>
      <c r="BK171" s="30"/>
      <c r="BL171" s="30"/>
      <c r="BM171" s="30"/>
      <c r="BN171" s="30"/>
    </row>
    <row r="172" spans="2:66" s="30" customFormat="1" ht="15" x14ac:dyDescent="0.2">
      <c r="D172" s="110"/>
      <c r="E172" s="111"/>
      <c r="F172" s="112"/>
      <c r="G172" s="112"/>
      <c r="H172" s="112"/>
      <c r="I172" s="33"/>
      <c r="J172" s="33"/>
      <c r="K172" s="33"/>
      <c r="L172" s="33"/>
      <c r="M172" s="33"/>
    </row>
    <row r="173" spans="2:66" ht="15" x14ac:dyDescent="0.2">
      <c r="B173" s="113" t="s">
        <v>0</v>
      </c>
      <c r="C173" s="113"/>
      <c r="D173" s="113"/>
      <c r="E173" s="115"/>
      <c r="F173" s="115"/>
      <c r="G173" s="115"/>
      <c r="H173" s="115"/>
      <c r="I173" s="116"/>
      <c r="AT173" s="80"/>
      <c r="AU173" s="80"/>
      <c r="AV173" s="80"/>
      <c r="AW173" s="80"/>
      <c r="AX173" s="80"/>
      <c r="AY173" s="80"/>
      <c r="AZ173" s="80"/>
      <c r="BA173" s="80"/>
      <c r="BB173" s="80"/>
      <c r="BC173" s="80"/>
      <c r="BD173" s="80"/>
      <c r="BE173" s="80"/>
      <c r="BF173" s="80"/>
      <c r="BG173" s="80"/>
      <c r="BH173" s="80"/>
      <c r="BI173" s="80"/>
    </row>
    <row r="174" spans="2:66" x14ac:dyDescent="0.2">
      <c r="B174" s="117"/>
      <c r="C174" s="117"/>
      <c r="D174" s="117"/>
      <c r="E174" s="117"/>
      <c r="F174" s="117"/>
      <c r="G174" s="117"/>
      <c r="H174" s="117"/>
      <c r="I174" s="119"/>
      <c r="AT174" s="80"/>
      <c r="AU174" s="80"/>
      <c r="AV174" s="80"/>
      <c r="AW174" s="80"/>
      <c r="AX174" s="80"/>
      <c r="AY174" s="80"/>
      <c r="AZ174" s="80"/>
      <c r="BA174" s="80"/>
      <c r="BB174" s="80"/>
      <c r="BC174" s="80"/>
      <c r="BD174" s="80"/>
      <c r="BE174" s="80"/>
      <c r="BF174" s="80"/>
      <c r="BG174" s="80"/>
      <c r="BH174" s="80"/>
      <c r="BI174" s="80"/>
    </row>
    <row r="175" spans="2:66" ht="15" x14ac:dyDescent="0.2">
      <c r="B175" s="120" t="s">
        <v>2</v>
      </c>
      <c r="C175" s="120"/>
      <c r="D175" s="120"/>
      <c r="E175" s="122" t="s">
        <v>4</v>
      </c>
      <c r="F175" s="123" t="s">
        <v>7</v>
      </c>
      <c r="G175" s="123" t="s">
        <v>3</v>
      </c>
      <c r="H175" s="123" t="s">
        <v>11</v>
      </c>
      <c r="I175" s="122" t="s">
        <v>444</v>
      </c>
      <c r="AT175" s="80"/>
      <c r="AU175" s="80"/>
      <c r="AV175" s="80"/>
      <c r="AW175" s="80"/>
      <c r="AX175" s="80"/>
      <c r="AY175" s="80"/>
      <c r="AZ175" s="80"/>
      <c r="BA175" s="80"/>
      <c r="BB175" s="80"/>
      <c r="BC175" s="80"/>
      <c r="BD175" s="80"/>
      <c r="BE175" s="80"/>
      <c r="BF175" s="80"/>
      <c r="BG175" s="80"/>
      <c r="BH175" s="80"/>
      <c r="BI175" s="80"/>
    </row>
    <row r="176" spans="2:66" x14ac:dyDescent="0.2">
      <c r="B176" s="124"/>
      <c r="C176" s="120"/>
      <c r="D176" s="120"/>
      <c r="E176" s="122"/>
      <c r="F176" s="123"/>
      <c r="G176" s="123"/>
      <c r="H176" s="123"/>
      <c r="I176" s="122"/>
      <c r="AT176" s="80"/>
      <c r="AU176" s="80"/>
      <c r="AV176" s="80"/>
      <c r="AW176" s="80"/>
      <c r="AX176" s="80"/>
      <c r="AY176" s="80"/>
      <c r="AZ176" s="80"/>
      <c r="BA176" s="80"/>
      <c r="BB176" s="80"/>
      <c r="BC176" s="80"/>
      <c r="BD176" s="80"/>
      <c r="BE176" s="80"/>
      <c r="BF176" s="80"/>
      <c r="BG176" s="80"/>
      <c r="BH176" s="80"/>
      <c r="BI176" s="80"/>
    </row>
    <row r="177" spans="1:61" s="52" customFormat="1" ht="15" x14ac:dyDescent="0.2">
      <c r="B177" s="306" t="s">
        <v>134</v>
      </c>
      <c r="C177" s="306"/>
      <c r="D177" s="129"/>
      <c r="E177" s="129" t="s">
        <v>138</v>
      </c>
      <c r="F177" s="198" t="str">
        <f>F159</f>
        <v>??</v>
      </c>
      <c r="G177" s="128" t="s">
        <v>22</v>
      </c>
      <c r="H177" s="128" t="s">
        <v>8</v>
      </c>
      <c r="I177" s="228" t="s">
        <v>145</v>
      </c>
    </row>
    <row r="178" spans="1:61" s="52" customFormat="1" ht="13.5" customHeight="1" x14ac:dyDescent="0.2">
      <c r="B178" s="129"/>
      <c r="C178" s="124"/>
      <c r="D178" s="129"/>
      <c r="E178" s="129"/>
      <c r="F178" s="126"/>
      <c r="G178" s="128"/>
      <c r="H178" s="128"/>
      <c r="I178" s="140"/>
    </row>
    <row r="179" spans="1:61" s="52" customFormat="1" ht="15" x14ac:dyDescent="0.2">
      <c r="B179" s="306" t="s">
        <v>135</v>
      </c>
      <c r="C179" s="306"/>
      <c r="D179" s="129"/>
      <c r="E179" s="129" t="s">
        <v>139</v>
      </c>
      <c r="F179" s="198" t="str">
        <f>F161</f>
        <v>??</v>
      </c>
      <c r="G179" s="128" t="s">
        <v>22</v>
      </c>
      <c r="H179" s="128" t="s">
        <v>8</v>
      </c>
      <c r="I179" s="228" t="s">
        <v>145</v>
      </c>
    </row>
    <row r="180" spans="1:61" s="52" customFormat="1" ht="13.5" customHeight="1" x14ac:dyDescent="0.2">
      <c r="B180" s="124"/>
      <c r="C180" s="124"/>
      <c r="D180" s="129"/>
      <c r="E180" s="129"/>
      <c r="F180" s="126"/>
      <c r="G180" s="128"/>
      <c r="H180" s="128"/>
      <c r="I180" s="140"/>
    </row>
    <row r="181" spans="1:61" ht="29.25" customHeight="1" x14ac:dyDescent="0.2">
      <c r="B181" s="306" t="s">
        <v>146</v>
      </c>
      <c r="C181" s="306"/>
      <c r="D181" s="175"/>
      <c r="E181" s="129" t="s">
        <v>147</v>
      </c>
      <c r="F181" s="128">
        <v>1</v>
      </c>
      <c r="G181" s="128" t="s">
        <v>5</v>
      </c>
      <c r="H181" s="128" t="s">
        <v>13</v>
      </c>
      <c r="I181" s="229"/>
      <c r="AT181" s="80"/>
      <c r="AU181" s="80"/>
      <c r="AV181" s="80"/>
      <c r="AW181" s="80"/>
      <c r="AX181" s="80"/>
      <c r="AY181" s="80"/>
      <c r="AZ181" s="80"/>
      <c r="BA181" s="80"/>
      <c r="BB181" s="80"/>
      <c r="BC181" s="80"/>
      <c r="BD181" s="80"/>
      <c r="BE181" s="80"/>
      <c r="BF181" s="80"/>
      <c r="BG181" s="80"/>
      <c r="BH181" s="80"/>
      <c r="BI181" s="80"/>
    </row>
    <row r="182" spans="1:61" x14ac:dyDescent="0.2">
      <c r="B182" s="306"/>
      <c r="C182" s="306"/>
      <c r="D182" s="125"/>
      <c r="E182" s="117"/>
      <c r="F182" s="214"/>
      <c r="G182" s="214"/>
      <c r="H182" s="214"/>
      <c r="I182" s="230"/>
      <c r="AT182" s="80"/>
      <c r="AU182" s="80"/>
      <c r="AV182" s="80"/>
      <c r="AW182" s="80"/>
      <c r="AX182" s="80"/>
      <c r="AY182" s="80"/>
      <c r="AZ182" s="80"/>
      <c r="BA182" s="80"/>
      <c r="BB182" s="80"/>
      <c r="BC182" s="80"/>
      <c r="BD182" s="80"/>
      <c r="BE182" s="80"/>
      <c r="BF182" s="80"/>
      <c r="BG182" s="80"/>
      <c r="BH182" s="80"/>
      <c r="BI182" s="80"/>
    </row>
    <row r="183" spans="1:61" s="52" customFormat="1" ht="27" customHeight="1" x14ac:dyDescent="0.2">
      <c r="B183" s="306" t="s">
        <v>148</v>
      </c>
      <c r="C183" s="306"/>
      <c r="D183" s="175"/>
      <c r="E183" s="129" t="s">
        <v>149</v>
      </c>
      <c r="F183" s="128">
        <v>1</v>
      </c>
      <c r="G183" s="128" t="s">
        <v>5</v>
      </c>
      <c r="H183" s="128" t="s">
        <v>13</v>
      </c>
      <c r="I183" s="229"/>
    </row>
    <row r="184" spans="1:61" s="52" customFormat="1" x14ac:dyDescent="0.2">
      <c r="B184" s="124"/>
      <c r="C184" s="124"/>
      <c r="D184" s="129"/>
      <c r="E184" s="117"/>
      <c r="F184" s="128"/>
      <c r="G184" s="149"/>
      <c r="H184" s="149"/>
      <c r="I184" s="229"/>
    </row>
    <row r="185" spans="1:61" s="52" customFormat="1" ht="14.25" x14ac:dyDescent="0.2">
      <c r="B185" s="124" t="s">
        <v>150</v>
      </c>
      <c r="C185" s="124"/>
      <c r="D185" s="129"/>
      <c r="E185" s="131" t="s">
        <v>151</v>
      </c>
      <c r="F185" s="128">
        <v>0.5</v>
      </c>
      <c r="G185" s="128" t="s">
        <v>5</v>
      </c>
      <c r="H185" s="128" t="s">
        <v>13</v>
      </c>
      <c r="I185" s="229"/>
    </row>
    <row r="186" spans="1:61" s="52" customFormat="1" x14ac:dyDescent="0.2">
      <c r="B186" s="306"/>
      <c r="C186" s="306"/>
      <c r="D186" s="129"/>
      <c r="E186" s="130"/>
      <c r="F186" s="128"/>
      <c r="G186" s="128"/>
      <c r="H186" s="128"/>
      <c r="I186" s="229"/>
    </row>
    <row r="187" spans="1:61" s="52" customFormat="1" ht="25.5" customHeight="1" x14ac:dyDescent="0.2">
      <c r="B187" s="306" t="s">
        <v>152</v>
      </c>
      <c r="C187" s="306"/>
      <c r="D187" s="129"/>
      <c r="E187" s="130" t="s">
        <v>153</v>
      </c>
      <c r="F187" s="128">
        <v>4000</v>
      </c>
      <c r="G187" s="128" t="s">
        <v>5</v>
      </c>
      <c r="H187" s="128" t="s">
        <v>13</v>
      </c>
      <c r="I187" s="229"/>
    </row>
    <row r="188" spans="1:61" s="52" customFormat="1" x14ac:dyDescent="0.2">
      <c r="B188" s="124"/>
      <c r="C188" s="124"/>
      <c r="D188" s="129"/>
      <c r="E188" s="130"/>
      <c r="F188" s="128"/>
      <c r="G188" s="128"/>
      <c r="H188" s="128"/>
      <c r="I188" s="229"/>
    </row>
    <row r="189" spans="1:61" s="52" customFormat="1" ht="14.25" x14ac:dyDescent="0.2">
      <c r="B189" s="124" t="s">
        <v>154</v>
      </c>
      <c r="C189" s="124"/>
      <c r="D189" s="129"/>
      <c r="E189" s="130" t="s">
        <v>155</v>
      </c>
      <c r="F189" s="132">
        <v>5.5199999999999999E-2</v>
      </c>
      <c r="G189" s="128" t="s">
        <v>5</v>
      </c>
      <c r="H189" s="128" t="s">
        <v>33</v>
      </c>
      <c r="I189" s="229"/>
    </row>
    <row r="190" spans="1:61" s="52" customFormat="1" x14ac:dyDescent="0.2">
      <c r="B190" s="124"/>
      <c r="C190" s="124"/>
      <c r="D190" s="129"/>
      <c r="E190" s="130"/>
      <c r="F190" s="128"/>
      <c r="G190" s="128"/>
      <c r="H190" s="128"/>
      <c r="I190" s="130"/>
    </row>
    <row r="191" spans="1:61" s="53" customFormat="1" x14ac:dyDescent="0.2">
      <c r="A191" s="52"/>
      <c r="B191" s="129"/>
      <c r="C191" s="129"/>
      <c r="D191" s="129"/>
      <c r="E191" s="126"/>
      <c r="F191" s="126"/>
      <c r="G191" s="126"/>
      <c r="H191" s="126"/>
      <c r="I191" s="130"/>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52"/>
      <c r="AI191" s="52"/>
      <c r="AJ191" s="52"/>
      <c r="AK191" s="52"/>
      <c r="AL191" s="52"/>
      <c r="AM191" s="52"/>
      <c r="AN191" s="52"/>
      <c r="AO191" s="52"/>
      <c r="AP191" s="52"/>
      <c r="AQ191" s="52"/>
      <c r="AR191" s="52"/>
      <c r="AS191" s="52"/>
    </row>
    <row r="192" spans="1:61" s="53" customFormat="1" ht="15" x14ac:dyDescent="0.2">
      <c r="A192" s="52"/>
      <c r="B192" s="113" t="s">
        <v>1</v>
      </c>
      <c r="C192" s="113"/>
      <c r="D192" s="113"/>
      <c r="E192" s="133"/>
      <c r="F192" s="133"/>
      <c r="G192" s="133"/>
      <c r="H192" s="133"/>
      <c r="I192" s="174"/>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52"/>
      <c r="AI192" s="52"/>
      <c r="AJ192" s="52"/>
      <c r="AK192" s="52"/>
      <c r="AL192" s="52"/>
      <c r="AM192" s="52"/>
      <c r="AN192" s="52"/>
      <c r="AO192" s="52"/>
      <c r="AP192" s="52"/>
      <c r="AQ192" s="52"/>
      <c r="AR192" s="52"/>
      <c r="AS192" s="52"/>
    </row>
    <row r="193" spans="1:45" s="53" customFormat="1" x14ac:dyDescent="0.2">
      <c r="A193" s="52"/>
      <c r="B193" s="126"/>
      <c r="C193" s="126"/>
      <c r="D193" s="126"/>
      <c r="E193" s="126"/>
      <c r="F193" s="126"/>
      <c r="G193" s="126"/>
      <c r="H193" s="126"/>
      <c r="I193" s="130"/>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52"/>
      <c r="AJ193" s="52"/>
      <c r="AK193" s="52"/>
      <c r="AL193" s="52"/>
      <c r="AM193" s="52"/>
      <c r="AN193" s="52"/>
      <c r="AO193" s="52"/>
      <c r="AP193" s="52"/>
      <c r="AQ193" s="52"/>
      <c r="AR193" s="52"/>
      <c r="AS193" s="52"/>
    </row>
    <row r="194" spans="1:45" s="53" customFormat="1" ht="15" x14ac:dyDescent="0.2">
      <c r="A194" s="52"/>
      <c r="B194" s="120" t="s">
        <v>2</v>
      </c>
      <c r="C194" s="134"/>
      <c r="D194" s="134"/>
      <c r="E194" s="135" t="s">
        <v>4</v>
      </c>
      <c r="F194" s="136" t="s">
        <v>7</v>
      </c>
      <c r="G194" s="136" t="s">
        <v>3</v>
      </c>
      <c r="H194" s="136" t="s">
        <v>11</v>
      </c>
      <c r="I194" s="122" t="s">
        <v>444</v>
      </c>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I194" s="52"/>
      <c r="AJ194" s="52"/>
      <c r="AK194" s="52"/>
      <c r="AL194" s="52"/>
      <c r="AM194" s="52"/>
      <c r="AN194" s="52"/>
      <c r="AO194" s="52"/>
      <c r="AP194" s="52"/>
      <c r="AQ194" s="52"/>
      <c r="AR194" s="52"/>
      <c r="AS194" s="52"/>
    </row>
    <row r="195" spans="1:45" s="53" customFormat="1" x14ac:dyDescent="0.2">
      <c r="A195" s="52"/>
      <c r="B195" s="137"/>
      <c r="C195" s="137"/>
      <c r="D195" s="137"/>
      <c r="E195" s="137"/>
      <c r="F195" s="137"/>
      <c r="G195" s="137"/>
      <c r="H195" s="137"/>
      <c r="I195" s="130"/>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52"/>
      <c r="AI195" s="52"/>
      <c r="AJ195" s="52"/>
      <c r="AK195" s="52"/>
      <c r="AL195" s="52"/>
      <c r="AM195" s="52"/>
      <c r="AN195" s="52"/>
      <c r="AO195" s="52"/>
      <c r="AP195" s="52"/>
      <c r="AQ195" s="52"/>
      <c r="AR195" s="52"/>
      <c r="AS195" s="52"/>
    </row>
    <row r="196" spans="1:45" s="52" customFormat="1" ht="27" customHeight="1" x14ac:dyDescent="0.2">
      <c r="B196" s="306" t="s">
        <v>156</v>
      </c>
      <c r="C196" s="306"/>
      <c r="D196" s="129"/>
      <c r="E196" s="129" t="s">
        <v>158</v>
      </c>
      <c r="F196" s="199" t="str">
        <f>IF(NOT(E_application_applicator="??"),E_application_applicator*F_applicator_ww,"??")</f>
        <v>??</v>
      </c>
      <c r="G196" s="128" t="s">
        <v>22</v>
      </c>
      <c r="H196" s="128" t="s">
        <v>8</v>
      </c>
      <c r="I196" s="139" t="s">
        <v>205</v>
      </c>
    </row>
    <row r="197" spans="1:45" s="52" customFormat="1" ht="13.5" customHeight="1" x14ac:dyDescent="0.2">
      <c r="B197" s="129"/>
      <c r="C197" s="124"/>
      <c r="D197" s="129"/>
      <c r="E197" s="129"/>
      <c r="F197" s="126"/>
      <c r="G197" s="128"/>
      <c r="H197" s="128"/>
      <c r="I197" s="140"/>
    </row>
    <row r="198" spans="1:45" s="52" customFormat="1" ht="27.75" customHeight="1" x14ac:dyDescent="0.2">
      <c r="B198" s="306" t="s">
        <v>468</v>
      </c>
      <c r="C198" s="306"/>
      <c r="D198" s="129"/>
      <c r="E198" s="129" t="s">
        <v>470</v>
      </c>
      <c r="F198" s="199" t="str">
        <f>IF(ISNUMBER(E_application_floor),E_application_floor*F_ww*F_CE,"??")</f>
        <v>??</v>
      </c>
      <c r="G198" s="128" t="s">
        <v>22</v>
      </c>
      <c r="H198" s="128" t="s">
        <v>8</v>
      </c>
      <c r="I198" s="139" t="s">
        <v>469</v>
      </c>
    </row>
    <row r="199" spans="1:45" s="52" customFormat="1" x14ac:dyDescent="0.2">
      <c r="B199" s="124"/>
      <c r="C199" s="124"/>
      <c r="D199" s="129"/>
      <c r="E199" s="129"/>
      <c r="F199" s="126"/>
      <c r="G199" s="128"/>
      <c r="H199" s="128"/>
      <c r="I199" s="139"/>
    </row>
    <row r="200" spans="1:45" s="52" customFormat="1" ht="36" customHeight="1" x14ac:dyDescent="0.2">
      <c r="B200" s="306" t="s">
        <v>472</v>
      </c>
      <c r="C200" s="306"/>
      <c r="D200" s="129"/>
      <c r="E200" s="129" t="s">
        <v>161</v>
      </c>
      <c r="F200" s="199" t="str">
        <f>IF(OR(F_applicator_ww="??",E_floor_ww="??"),"??",E_applicator_ww+E_floor_ww)</f>
        <v>??</v>
      </c>
      <c r="G200" s="128" t="s">
        <v>22</v>
      </c>
      <c r="H200" s="128" t="s">
        <v>8</v>
      </c>
      <c r="I200" s="139" t="s">
        <v>471</v>
      </c>
    </row>
    <row r="201" spans="1:45" s="52" customFormat="1" x14ac:dyDescent="0.2">
      <c r="B201" s="124"/>
      <c r="C201" s="124"/>
      <c r="D201" s="129"/>
      <c r="E201" s="129"/>
      <c r="F201" s="126"/>
      <c r="G201" s="128"/>
      <c r="H201" s="128"/>
      <c r="I201" s="139"/>
    </row>
    <row r="202" spans="1:45" s="52" customFormat="1" ht="15" x14ac:dyDescent="0.2">
      <c r="B202" s="306" t="s">
        <v>86</v>
      </c>
      <c r="C202" s="306"/>
      <c r="D202" s="129"/>
      <c r="E202" s="129" t="s">
        <v>24</v>
      </c>
      <c r="F202" s="199" t="str">
        <f>IF(NOT(E_ww_indoor_cats_dogs="??"),E_ww_indoor_cats_dogs*N_houses*F_simultaneity,"??")</f>
        <v>??</v>
      </c>
      <c r="G202" s="128" t="s">
        <v>22</v>
      </c>
      <c r="H202" s="128" t="s">
        <v>8</v>
      </c>
      <c r="I202" s="139" t="s">
        <v>208</v>
      </c>
    </row>
    <row r="203" spans="1:45" s="52" customFormat="1" ht="13.5" customHeight="1" x14ac:dyDescent="0.2">
      <c r="B203" s="124"/>
      <c r="C203" s="124"/>
      <c r="D203" s="129"/>
      <c r="E203" s="129"/>
      <c r="F203" s="131"/>
      <c r="G203" s="128"/>
      <c r="H203" s="128"/>
      <c r="I203" s="139"/>
    </row>
    <row r="204" spans="1:45" s="52" customFormat="1" x14ac:dyDescent="0.2">
      <c r="B204" s="131"/>
      <c r="C204" s="131"/>
      <c r="D204" s="131"/>
      <c r="E204" s="131"/>
      <c r="F204" s="131"/>
      <c r="G204" s="131"/>
      <c r="H204" s="131"/>
      <c r="I204" s="131"/>
    </row>
    <row r="205" spans="1:45" s="30" customFormat="1" x14ac:dyDescent="0.2">
      <c r="G205" s="40"/>
      <c r="H205" s="40"/>
      <c r="I205" s="31"/>
    </row>
    <row r="206" spans="1:45" s="30" customFormat="1" x14ac:dyDescent="0.2">
      <c r="B206" s="141" t="s">
        <v>12</v>
      </c>
      <c r="C206" s="141"/>
      <c r="F206" s="143"/>
      <c r="G206" s="144"/>
      <c r="H206" s="40"/>
      <c r="I206" s="31"/>
    </row>
    <row r="207" spans="1:45" s="30" customFormat="1" x14ac:dyDescent="0.2">
      <c r="B207" s="141"/>
      <c r="C207" s="141"/>
      <c r="F207" s="143"/>
      <c r="G207" s="144"/>
      <c r="H207" s="40"/>
      <c r="I207" s="31"/>
    </row>
    <row r="208" spans="1:45" s="30" customFormat="1" x14ac:dyDescent="0.2">
      <c r="B208" s="141"/>
      <c r="G208" s="145"/>
      <c r="H208" s="40"/>
      <c r="I208" s="31"/>
    </row>
    <row r="209" spans="2:66" s="30" customFormat="1" x14ac:dyDescent="0.2">
      <c r="G209" s="145"/>
      <c r="H209" s="40"/>
      <c r="I209" s="31"/>
    </row>
    <row r="210" spans="2:66" ht="18" x14ac:dyDescent="0.2">
      <c r="B210" s="317" t="s">
        <v>475</v>
      </c>
      <c r="C210" s="317"/>
      <c r="D210" s="317"/>
      <c r="E210" s="317"/>
      <c r="F210" s="317"/>
      <c r="G210" s="317"/>
      <c r="H210" s="317"/>
      <c r="I210" s="317"/>
      <c r="J210" s="33"/>
      <c r="K210" s="33"/>
      <c r="BH210" s="80"/>
      <c r="BI210" s="80"/>
    </row>
    <row r="211" spans="2:66" ht="15" x14ac:dyDescent="0.2">
      <c r="B211" s="104"/>
      <c r="C211" s="212"/>
      <c r="D211" s="103"/>
      <c r="E211" s="103"/>
      <c r="F211" s="33"/>
      <c r="G211" s="33"/>
      <c r="H211" s="33"/>
      <c r="I211" s="33"/>
      <c r="J211" s="33"/>
      <c r="K211" s="33"/>
      <c r="BH211" s="80"/>
      <c r="BI211" s="80"/>
    </row>
    <row r="212" spans="2:66" x14ac:dyDescent="0.2">
      <c r="B212" s="106" t="s">
        <v>19</v>
      </c>
      <c r="C212" s="219"/>
      <c r="D212" s="219"/>
      <c r="E212" s="33"/>
      <c r="F212" s="33"/>
      <c r="G212" s="33"/>
      <c r="H212" s="33"/>
      <c r="I212" s="34"/>
      <c r="AT212" s="80"/>
      <c r="AU212" s="80"/>
      <c r="AV212" s="80"/>
      <c r="AW212" s="80"/>
      <c r="AX212" s="80"/>
      <c r="AY212" s="80"/>
      <c r="AZ212" s="80"/>
      <c r="BA212" s="80"/>
      <c r="BB212" s="80"/>
      <c r="BC212" s="80"/>
      <c r="BD212" s="80"/>
      <c r="BE212" s="80"/>
      <c r="BF212" s="80"/>
      <c r="BG212" s="80"/>
      <c r="BH212" s="80"/>
      <c r="BI212" s="80"/>
    </row>
    <row r="213" spans="2:66" ht="15.75" x14ac:dyDescent="0.25">
      <c r="B213" s="94" t="s">
        <v>473</v>
      </c>
      <c r="C213" s="221"/>
      <c r="D213" s="221"/>
      <c r="E213" s="157"/>
      <c r="F213" s="157"/>
      <c r="G213" s="157"/>
      <c r="H213" s="157"/>
      <c r="I213" s="157"/>
      <c r="J213" s="33"/>
      <c r="K213" s="33"/>
      <c r="L213" s="33"/>
      <c r="M213" s="33"/>
      <c r="N213" s="33"/>
      <c r="O213" s="33"/>
      <c r="P213" s="33"/>
      <c r="Q213" s="33"/>
      <c r="R213" s="33"/>
      <c r="BJ213" s="30"/>
      <c r="BK213" s="30"/>
      <c r="BL213" s="30"/>
      <c r="BM213" s="30"/>
      <c r="BN213" s="30"/>
    </row>
    <row r="214" spans="2:66" ht="14.25" x14ac:dyDescent="0.25">
      <c r="B214" s="94" t="s">
        <v>474</v>
      </c>
      <c r="C214" s="221"/>
      <c r="D214" s="221"/>
      <c r="E214" s="157"/>
      <c r="F214" s="157"/>
      <c r="G214" s="157"/>
      <c r="H214" s="157"/>
      <c r="I214" s="157"/>
      <c r="J214" s="33"/>
      <c r="K214" s="33"/>
      <c r="L214" s="33"/>
      <c r="M214" s="33"/>
      <c r="N214" s="33"/>
      <c r="O214" s="33"/>
      <c r="P214" s="33"/>
      <c r="Q214" s="33"/>
      <c r="R214" s="33"/>
      <c r="BJ214" s="30"/>
      <c r="BK214" s="30"/>
      <c r="BL214" s="30"/>
      <c r="BM214" s="30"/>
      <c r="BN214" s="30"/>
    </row>
    <row r="215" spans="2:66" s="30" customFormat="1" ht="15" x14ac:dyDescent="0.2">
      <c r="D215" s="110"/>
      <c r="E215" s="111"/>
      <c r="F215" s="112"/>
      <c r="G215" s="112"/>
      <c r="H215" s="112"/>
      <c r="I215" s="33"/>
      <c r="J215" s="33"/>
      <c r="K215" s="33"/>
      <c r="L215" s="33"/>
      <c r="M215" s="33"/>
    </row>
    <row r="216" spans="2:66" ht="15" x14ac:dyDescent="0.2">
      <c r="B216" s="113" t="s">
        <v>0</v>
      </c>
      <c r="C216" s="113"/>
      <c r="D216" s="113"/>
      <c r="E216" s="115"/>
      <c r="F216" s="115"/>
      <c r="G216" s="115"/>
      <c r="H216" s="115"/>
      <c r="I216" s="116"/>
      <c r="AT216" s="80"/>
      <c r="AU216" s="80"/>
      <c r="AV216" s="80"/>
      <c r="AW216" s="80"/>
      <c r="AX216" s="80"/>
      <c r="AY216" s="80"/>
      <c r="AZ216" s="80"/>
      <c r="BA216" s="80"/>
      <c r="BB216" s="80"/>
      <c r="BC216" s="80"/>
      <c r="BD216" s="80"/>
      <c r="BE216" s="80"/>
      <c r="BF216" s="80"/>
      <c r="BG216" s="80"/>
      <c r="BH216" s="80"/>
      <c r="BI216" s="80"/>
    </row>
    <row r="217" spans="2:66" x14ac:dyDescent="0.2">
      <c r="B217" s="117"/>
      <c r="C217" s="117"/>
      <c r="D217" s="117"/>
      <c r="E217" s="117"/>
      <c r="F217" s="117"/>
      <c r="G217" s="117"/>
      <c r="H217" s="117"/>
      <c r="I217" s="119"/>
      <c r="AT217" s="80"/>
      <c r="AU217" s="80"/>
      <c r="AV217" s="80"/>
      <c r="AW217" s="80"/>
      <c r="AX217" s="80"/>
      <c r="AY217" s="80"/>
      <c r="AZ217" s="80"/>
      <c r="BA217" s="80"/>
      <c r="BB217" s="80"/>
      <c r="BC217" s="80"/>
      <c r="BD217" s="80"/>
      <c r="BE217" s="80"/>
      <c r="BF217" s="80"/>
      <c r="BG217" s="80"/>
      <c r="BH217" s="80"/>
      <c r="BI217" s="80"/>
    </row>
    <row r="218" spans="2:66" ht="15" x14ac:dyDescent="0.2">
      <c r="B218" s="120" t="s">
        <v>2</v>
      </c>
      <c r="C218" s="120"/>
      <c r="D218" s="120"/>
      <c r="E218" s="122" t="s">
        <v>4</v>
      </c>
      <c r="F218" s="123" t="s">
        <v>7</v>
      </c>
      <c r="G218" s="123" t="s">
        <v>3</v>
      </c>
      <c r="H218" s="123" t="s">
        <v>11</v>
      </c>
      <c r="I218" s="122" t="s">
        <v>444</v>
      </c>
      <c r="AT218" s="80"/>
      <c r="AU218" s="80"/>
      <c r="AV218" s="80"/>
      <c r="AW218" s="80"/>
      <c r="AX218" s="80"/>
      <c r="AY218" s="80"/>
      <c r="AZ218" s="80"/>
      <c r="BA218" s="80"/>
      <c r="BB218" s="80"/>
      <c r="BC218" s="80"/>
      <c r="BD218" s="80"/>
      <c r="BE218" s="80"/>
      <c r="BF218" s="80"/>
      <c r="BG218" s="80"/>
      <c r="BH218" s="80"/>
      <c r="BI218" s="80"/>
    </row>
    <row r="219" spans="2:66" x14ac:dyDescent="0.2">
      <c r="B219" s="125"/>
      <c r="C219" s="125"/>
      <c r="D219" s="125"/>
      <c r="E219" s="117"/>
      <c r="F219" s="117"/>
      <c r="G219" s="117"/>
      <c r="H219" s="117"/>
      <c r="I219" s="119"/>
      <c r="AT219" s="80"/>
      <c r="AU219" s="80"/>
      <c r="AV219" s="80"/>
      <c r="AW219" s="80"/>
      <c r="AX219" s="80"/>
      <c r="AY219" s="80"/>
      <c r="AZ219" s="80"/>
      <c r="BA219" s="80"/>
      <c r="BB219" s="80"/>
      <c r="BC219" s="80"/>
      <c r="BD219" s="80"/>
      <c r="BE219" s="80"/>
      <c r="BF219" s="80"/>
      <c r="BG219" s="80"/>
      <c r="BH219" s="80"/>
      <c r="BI219" s="80"/>
    </row>
    <row r="220" spans="2:66" s="52" customFormat="1" ht="15" x14ac:dyDescent="0.2">
      <c r="B220" s="306" t="s">
        <v>97</v>
      </c>
      <c r="C220" s="306"/>
      <c r="D220" s="129"/>
      <c r="E220" s="130" t="s">
        <v>28</v>
      </c>
      <c r="F220" s="127"/>
      <c r="G220" s="128" t="s">
        <v>29</v>
      </c>
      <c r="H220" s="128" t="s">
        <v>6</v>
      </c>
      <c r="I220" s="130"/>
    </row>
    <row r="221" spans="2:66" s="52" customFormat="1" x14ac:dyDescent="0.2">
      <c r="B221" s="129"/>
      <c r="C221" s="124"/>
      <c r="D221" s="129"/>
      <c r="E221" s="130"/>
      <c r="F221" s="128"/>
      <c r="G221" s="128"/>
      <c r="H221" s="128"/>
      <c r="I221" s="130"/>
    </row>
    <row r="222" spans="2:66" s="52" customFormat="1" ht="15" x14ac:dyDescent="0.2">
      <c r="B222" s="306" t="s">
        <v>98</v>
      </c>
      <c r="C222" s="306"/>
      <c r="D222" s="129"/>
      <c r="E222" s="130" t="s">
        <v>31</v>
      </c>
      <c r="F222" s="128">
        <v>0.6</v>
      </c>
      <c r="G222" s="128" t="s">
        <v>32</v>
      </c>
      <c r="H222" s="128" t="s">
        <v>33</v>
      </c>
      <c r="I222" s="130"/>
    </row>
    <row r="223" spans="2:66" s="52" customFormat="1" x14ac:dyDescent="0.2">
      <c r="B223" s="129"/>
      <c r="C223" s="124"/>
      <c r="D223" s="129"/>
      <c r="E223" s="130"/>
      <c r="F223" s="128"/>
      <c r="G223" s="128"/>
      <c r="H223" s="128"/>
      <c r="I223" s="130"/>
    </row>
    <row r="224" spans="2:66" s="50" customFormat="1" ht="15" x14ac:dyDescent="0.2">
      <c r="B224" s="306" t="s">
        <v>99</v>
      </c>
      <c r="C224" s="306"/>
      <c r="D224" s="129"/>
      <c r="E224" s="130" t="s">
        <v>38</v>
      </c>
      <c r="F224" s="132">
        <v>17490</v>
      </c>
      <c r="G224" s="128" t="s">
        <v>39</v>
      </c>
      <c r="H224" s="128" t="s">
        <v>13</v>
      </c>
      <c r="I224" s="229"/>
    </row>
    <row r="225" spans="1:186" s="50" customFormat="1" x14ac:dyDescent="0.2">
      <c r="B225" s="129"/>
      <c r="C225" s="124"/>
      <c r="D225" s="129"/>
      <c r="E225" s="130"/>
      <c r="F225" s="128"/>
      <c r="G225" s="128"/>
      <c r="H225" s="128"/>
      <c r="I225" s="231"/>
    </row>
    <row r="226" spans="1:186" s="52" customFormat="1" ht="14.25" x14ac:dyDescent="0.2">
      <c r="B226" s="306" t="s">
        <v>100</v>
      </c>
      <c r="C226" s="306"/>
      <c r="D226" s="129"/>
      <c r="E226" s="130" t="s">
        <v>101</v>
      </c>
      <c r="F226" s="128">
        <v>4</v>
      </c>
      <c r="G226" s="128" t="s">
        <v>5</v>
      </c>
      <c r="H226" s="128" t="s">
        <v>13</v>
      </c>
      <c r="I226" s="130"/>
    </row>
    <row r="227" spans="1:186" s="50" customFormat="1" x14ac:dyDescent="0.2">
      <c r="B227" s="124"/>
      <c r="C227" s="124"/>
      <c r="D227" s="129"/>
      <c r="E227" s="130"/>
      <c r="F227" s="128"/>
      <c r="G227" s="128"/>
      <c r="H227" s="128"/>
      <c r="I227" s="130"/>
    </row>
    <row r="228" spans="1:186" s="50" customFormat="1" ht="15" x14ac:dyDescent="0.2">
      <c r="B228" s="306" t="s">
        <v>34</v>
      </c>
      <c r="C228" s="306"/>
      <c r="D228" s="129"/>
      <c r="E228" s="130" t="s">
        <v>35</v>
      </c>
      <c r="F228" s="128">
        <v>1</v>
      </c>
      <c r="G228" s="128" t="s">
        <v>36</v>
      </c>
      <c r="H228" s="128" t="s">
        <v>13</v>
      </c>
      <c r="I228" s="130"/>
    </row>
    <row r="229" spans="1:186" s="50" customFormat="1" x14ac:dyDescent="0.2">
      <c r="B229" s="124"/>
      <c r="C229" s="124"/>
      <c r="D229" s="129"/>
      <c r="E229" s="130"/>
      <c r="F229" s="128"/>
      <c r="G229" s="128"/>
      <c r="H229" s="128"/>
      <c r="I229" s="130"/>
    </row>
    <row r="230" spans="1:186" s="50" customFormat="1" ht="14.25" x14ac:dyDescent="0.2">
      <c r="B230" s="306" t="s">
        <v>102</v>
      </c>
      <c r="C230" s="306"/>
      <c r="D230" s="129"/>
      <c r="E230" s="130" t="s">
        <v>105</v>
      </c>
      <c r="F230" s="128">
        <v>2</v>
      </c>
      <c r="G230" s="128" t="s">
        <v>5</v>
      </c>
      <c r="H230" s="128" t="s">
        <v>13</v>
      </c>
      <c r="I230" s="130"/>
    </row>
    <row r="231" spans="1:186" s="50" customFormat="1" x14ac:dyDescent="0.2">
      <c r="B231" s="124"/>
      <c r="C231" s="124"/>
      <c r="D231" s="129"/>
      <c r="E231" s="130"/>
      <c r="F231" s="128"/>
      <c r="G231" s="128"/>
      <c r="H231" s="128"/>
      <c r="I231" s="130"/>
    </row>
    <row r="232" spans="1:186" s="50" customFormat="1" ht="14.25" x14ac:dyDescent="0.2">
      <c r="B232" s="306" t="s">
        <v>103</v>
      </c>
      <c r="C232" s="306"/>
      <c r="D232" s="129"/>
      <c r="E232" s="130" t="s">
        <v>48</v>
      </c>
      <c r="F232" s="128">
        <v>0.01</v>
      </c>
      <c r="G232" s="128" t="s">
        <v>5</v>
      </c>
      <c r="H232" s="128" t="s">
        <v>13</v>
      </c>
      <c r="I232" s="130"/>
    </row>
    <row r="233" spans="1:186" s="50" customFormat="1" x14ac:dyDescent="0.2">
      <c r="B233" s="124"/>
      <c r="C233" s="124"/>
      <c r="D233" s="129"/>
      <c r="E233" s="130"/>
      <c r="F233" s="128"/>
      <c r="G233" s="128"/>
      <c r="H233" s="128"/>
      <c r="I233" s="130"/>
    </row>
    <row r="234" spans="1:186" s="52" customFormat="1" x14ac:dyDescent="0.2">
      <c r="B234" s="131"/>
      <c r="C234" s="131"/>
      <c r="D234" s="131"/>
      <c r="E234" s="131"/>
      <c r="F234" s="131"/>
      <c r="G234" s="131"/>
      <c r="H234" s="131"/>
      <c r="I234" s="130"/>
    </row>
    <row r="235" spans="1:186" s="53" customFormat="1" ht="15" x14ac:dyDescent="0.2">
      <c r="A235" s="52"/>
      <c r="B235" s="113" t="s">
        <v>1</v>
      </c>
      <c r="C235" s="113"/>
      <c r="D235" s="113"/>
      <c r="E235" s="133"/>
      <c r="F235" s="133"/>
      <c r="G235" s="133"/>
      <c r="H235" s="133"/>
      <c r="I235" s="174"/>
      <c r="J235" s="52"/>
      <c r="K235" s="52"/>
      <c r="L235" s="52"/>
      <c r="M235" s="52"/>
      <c r="N235" s="52"/>
      <c r="O235" s="52"/>
      <c r="P235" s="52"/>
      <c r="Q235" s="52"/>
      <c r="R235" s="52"/>
      <c r="S235" s="52"/>
      <c r="T235" s="52"/>
      <c r="U235" s="52"/>
      <c r="V235" s="52"/>
      <c r="W235" s="52"/>
      <c r="X235" s="52"/>
      <c r="Y235" s="52"/>
      <c r="Z235" s="52"/>
      <c r="AA235" s="52"/>
      <c r="AB235" s="52"/>
      <c r="AC235" s="52"/>
      <c r="AD235" s="52"/>
      <c r="AE235" s="52"/>
      <c r="AF235" s="52"/>
      <c r="AG235" s="52"/>
      <c r="AH235" s="52"/>
      <c r="AI235" s="52"/>
      <c r="AJ235" s="52"/>
      <c r="AK235" s="52"/>
      <c r="AL235" s="52"/>
      <c r="AM235" s="52"/>
      <c r="AN235" s="52"/>
      <c r="AO235" s="52"/>
      <c r="AP235" s="52"/>
      <c r="AQ235" s="52"/>
      <c r="AR235" s="52"/>
      <c r="AS235" s="52"/>
      <c r="AT235" s="52"/>
      <c r="AU235" s="52"/>
      <c r="AV235" s="52"/>
      <c r="AW235" s="52"/>
      <c r="AX235" s="52"/>
      <c r="AY235" s="52"/>
      <c r="AZ235" s="52"/>
      <c r="BA235" s="52"/>
      <c r="BB235" s="52"/>
      <c r="BC235" s="52"/>
      <c r="BD235" s="52"/>
      <c r="BE235" s="52"/>
      <c r="BF235" s="52"/>
      <c r="BG235" s="52"/>
      <c r="BH235" s="52"/>
      <c r="BI235" s="52"/>
      <c r="BJ235" s="52"/>
      <c r="BK235" s="52"/>
      <c r="BL235" s="52"/>
      <c r="BM235" s="52"/>
      <c r="BN235" s="52"/>
      <c r="BO235" s="52"/>
      <c r="BP235" s="52"/>
      <c r="BQ235" s="52"/>
      <c r="BR235" s="52"/>
      <c r="BS235" s="52"/>
      <c r="BT235" s="52"/>
      <c r="BU235" s="52"/>
      <c r="BV235" s="52"/>
      <c r="BW235" s="52"/>
      <c r="BX235" s="52"/>
      <c r="BY235" s="52"/>
      <c r="BZ235" s="52"/>
      <c r="CA235" s="52"/>
      <c r="CB235" s="52"/>
      <c r="CC235" s="52"/>
      <c r="CD235" s="52"/>
      <c r="CE235" s="52"/>
      <c r="CF235" s="52"/>
      <c r="CG235" s="52"/>
      <c r="CH235" s="52"/>
      <c r="CI235" s="52"/>
      <c r="CJ235" s="52"/>
      <c r="CK235" s="52"/>
      <c r="CL235" s="52"/>
      <c r="CM235" s="52"/>
      <c r="CN235" s="52"/>
      <c r="CO235" s="52"/>
      <c r="CP235" s="52"/>
      <c r="CQ235" s="52"/>
      <c r="CR235" s="52"/>
      <c r="CS235" s="52"/>
      <c r="CT235" s="52"/>
      <c r="CU235" s="52"/>
      <c r="CV235" s="52"/>
      <c r="CW235" s="52"/>
      <c r="CX235" s="52"/>
      <c r="CY235" s="52"/>
      <c r="CZ235" s="52"/>
      <c r="DA235" s="52"/>
      <c r="DB235" s="52"/>
      <c r="DC235" s="52"/>
      <c r="DD235" s="52"/>
      <c r="DE235" s="52"/>
      <c r="DF235" s="52"/>
      <c r="DG235" s="52"/>
      <c r="DH235" s="52"/>
      <c r="DI235" s="52"/>
      <c r="DJ235" s="52"/>
      <c r="DK235" s="52"/>
      <c r="DL235" s="52"/>
      <c r="DM235" s="52"/>
      <c r="DN235" s="52"/>
      <c r="DO235" s="52"/>
      <c r="DP235" s="52"/>
      <c r="DQ235" s="52"/>
      <c r="DR235" s="52"/>
      <c r="DS235" s="52"/>
      <c r="DT235" s="52"/>
      <c r="DU235" s="52"/>
      <c r="DV235" s="52"/>
      <c r="DW235" s="52"/>
      <c r="DX235" s="52"/>
      <c r="DY235" s="52"/>
      <c r="DZ235" s="52"/>
      <c r="EA235" s="52"/>
      <c r="EB235" s="52"/>
      <c r="EC235" s="52"/>
      <c r="ED235" s="52"/>
      <c r="EE235" s="52"/>
      <c r="EF235" s="52"/>
      <c r="EG235" s="52"/>
      <c r="EH235" s="52"/>
      <c r="EI235" s="52"/>
      <c r="EJ235" s="52"/>
      <c r="EK235" s="52"/>
      <c r="EL235" s="52"/>
      <c r="EM235" s="52"/>
      <c r="EN235" s="52"/>
      <c r="EO235" s="52"/>
      <c r="EP235" s="52"/>
      <c r="EQ235" s="52"/>
      <c r="ER235" s="52"/>
      <c r="ES235" s="52"/>
      <c r="ET235" s="52"/>
      <c r="EU235" s="52"/>
      <c r="EV235" s="52"/>
      <c r="EW235" s="52"/>
      <c r="EX235" s="52"/>
      <c r="EY235" s="52"/>
      <c r="EZ235" s="52"/>
      <c r="FA235" s="52"/>
      <c r="FB235" s="52"/>
      <c r="FC235" s="52"/>
      <c r="FD235" s="52"/>
      <c r="FE235" s="52"/>
      <c r="FF235" s="52"/>
      <c r="FG235" s="52"/>
      <c r="FH235" s="52"/>
      <c r="FI235" s="52"/>
      <c r="FJ235" s="52"/>
      <c r="FK235" s="52"/>
      <c r="FL235" s="52"/>
      <c r="FM235" s="52"/>
      <c r="FN235" s="52"/>
      <c r="FO235" s="52"/>
      <c r="FP235" s="52"/>
      <c r="FQ235" s="52"/>
      <c r="FR235" s="52"/>
      <c r="FS235" s="52"/>
      <c r="FT235" s="52"/>
      <c r="FU235" s="52"/>
      <c r="FV235" s="52"/>
      <c r="FW235" s="52"/>
      <c r="FX235" s="52"/>
      <c r="FY235" s="52"/>
      <c r="FZ235" s="52"/>
      <c r="GA235" s="52"/>
      <c r="GB235" s="52"/>
      <c r="GC235" s="52"/>
      <c r="GD235" s="52"/>
    </row>
    <row r="236" spans="1:186" s="53" customFormat="1" x14ac:dyDescent="0.2">
      <c r="A236" s="52"/>
      <c r="B236" s="126"/>
      <c r="C236" s="126"/>
      <c r="D236" s="126"/>
      <c r="E236" s="126"/>
      <c r="F236" s="126"/>
      <c r="G236" s="126"/>
      <c r="H236" s="126"/>
      <c r="I236" s="130"/>
      <c r="J236" s="52"/>
      <c r="K236" s="52"/>
      <c r="L236" s="52"/>
      <c r="M236" s="52"/>
      <c r="N236" s="52"/>
      <c r="O236" s="52"/>
      <c r="P236" s="52"/>
      <c r="Q236" s="52"/>
      <c r="R236" s="52"/>
      <c r="S236" s="52"/>
      <c r="T236" s="52"/>
      <c r="U236" s="52"/>
      <c r="V236" s="52"/>
      <c r="W236" s="52"/>
      <c r="X236" s="52"/>
      <c r="Y236" s="52"/>
      <c r="Z236" s="52"/>
      <c r="AA236" s="52"/>
      <c r="AB236" s="52"/>
      <c r="AC236" s="52"/>
      <c r="AD236" s="52"/>
      <c r="AE236" s="52"/>
      <c r="AF236" s="52"/>
      <c r="AG236" s="52"/>
      <c r="AH236" s="52"/>
      <c r="AI236" s="52"/>
      <c r="AJ236" s="52"/>
      <c r="AK236" s="52"/>
      <c r="AL236" s="52"/>
      <c r="AM236" s="52"/>
      <c r="AN236" s="52"/>
      <c r="AO236" s="52"/>
      <c r="AP236" s="52"/>
      <c r="AQ236" s="52"/>
      <c r="AR236" s="52"/>
      <c r="AS236" s="52"/>
      <c r="AT236" s="52"/>
      <c r="AU236" s="52"/>
      <c r="AV236" s="52"/>
      <c r="AW236" s="52"/>
      <c r="AX236" s="52"/>
      <c r="AY236" s="52"/>
      <c r="AZ236" s="52"/>
      <c r="BA236" s="52"/>
      <c r="BB236" s="52"/>
      <c r="BC236" s="52"/>
      <c r="BD236" s="52"/>
      <c r="BE236" s="52"/>
      <c r="BF236" s="52"/>
      <c r="BG236" s="52"/>
      <c r="BH236" s="52"/>
      <c r="BI236" s="52"/>
      <c r="BJ236" s="52"/>
      <c r="BK236" s="52"/>
      <c r="BL236" s="52"/>
      <c r="BM236" s="52"/>
      <c r="BN236" s="52"/>
      <c r="BO236" s="52"/>
      <c r="BP236" s="52"/>
      <c r="BQ236" s="52"/>
      <c r="BR236" s="52"/>
      <c r="BS236" s="52"/>
      <c r="BT236" s="52"/>
      <c r="BU236" s="52"/>
      <c r="BV236" s="52"/>
      <c r="BW236" s="52"/>
      <c r="BX236" s="52"/>
      <c r="BY236" s="52"/>
      <c r="BZ236" s="52"/>
      <c r="CA236" s="52"/>
      <c r="CB236" s="52"/>
      <c r="CC236" s="52"/>
      <c r="CD236" s="52"/>
      <c r="CE236" s="52"/>
      <c r="CF236" s="52"/>
      <c r="CG236" s="52"/>
      <c r="CH236" s="52"/>
      <c r="CI236" s="52"/>
      <c r="CJ236" s="52"/>
      <c r="CK236" s="52"/>
      <c r="CL236" s="52"/>
      <c r="CM236" s="52"/>
      <c r="CN236" s="52"/>
      <c r="CO236" s="52"/>
      <c r="CP236" s="52"/>
      <c r="CQ236" s="52"/>
      <c r="CR236" s="52"/>
      <c r="CS236" s="52"/>
      <c r="CT236" s="52"/>
      <c r="CU236" s="52"/>
      <c r="CV236" s="52"/>
      <c r="CW236" s="52"/>
      <c r="CX236" s="52"/>
      <c r="CY236" s="52"/>
      <c r="CZ236" s="52"/>
      <c r="DA236" s="52"/>
      <c r="DB236" s="52"/>
      <c r="DC236" s="52"/>
      <c r="DD236" s="52"/>
      <c r="DE236" s="52"/>
      <c r="DF236" s="52"/>
      <c r="DG236" s="52"/>
      <c r="DH236" s="52"/>
      <c r="DI236" s="52"/>
      <c r="DJ236" s="52"/>
      <c r="DK236" s="52"/>
      <c r="DL236" s="52"/>
      <c r="DM236" s="52"/>
      <c r="DN236" s="52"/>
      <c r="DO236" s="52"/>
      <c r="DP236" s="52"/>
      <c r="DQ236" s="52"/>
      <c r="DR236" s="52"/>
      <c r="DS236" s="52"/>
      <c r="DT236" s="52"/>
      <c r="DU236" s="52"/>
      <c r="DV236" s="52"/>
      <c r="DW236" s="52"/>
      <c r="DX236" s="52"/>
      <c r="DY236" s="52"/>
      <c r="DZ236" s="52"/>
      <c r="EA236" s="52"/>
      <c r="EB236" s="52"/>
      <c r="EC236" s="52"/>
      <c r="ED236" s="52"/>
      <c r="EE236" s="52"/>
      <c r="EF236" s="52"/>
      <c r="EG236" s="52"/>
      <c r="EH236" s="52"/>
      <c r="EI236" s="52"/>
      <c r="EJ236" s="52"/>
      <c r="EK236" s="52"/>
      <c r="EL236" s="52"/>
      <c r="EM236" s="52"/>
      <c r="EN236" s="52"/>
      <c r="EO236" s="52"/>
      <c r="EP236" s="52"/>
      <c r="EQ236" s="52"/>
      <c r="ER236" s="52"/>
      <c r="ES236" s="52"/>
      <c r="ET236" s="52"/>
      <c r="EU236" s="52"/>
      <c r="EV236" s="52"/>
      <c r="EW236" s="52"/>
      <c r="EX236" s="52"/>
      <c r="EY236" s="52"/>
      <c r="EZ236" s="52"/>
      <c r="FA236" s="52"/>
      <c r="FB236" s="52"/>
      <c r="FC236" s="52"/>
      <c r="FD236" s="52"/>
      <c r="FE236" s="52"/>
      <c r="FF236" s="52"/>
      <c r="FG236" s="52"/>
      <c r="FH236" s="52"/>
      <c r="FI236" s="52"/>
      <c r="FJ236" s="52"/>
      <c r="FK236" s="52"/>
      <c r="FL236" s="52"/>
      <c r="FM236" s="52"/>
      <c r="FN236" s="52"/>
      <c r="FO236" s="52"/>
      <c r="FP236" s="52"/>
      <c r="FQ236" s="52"/>
      <c r="FR236" s="52"/>
      <c r="FS236" s="52"/>
      <c r="FT236" s="52"/>
      <c r="FU236" s="52"/>
      <c r="FV236" s="52"/>
      <c r="FW236" s="52"/>
      <c r="FX236" s="52"/>
      <c r="FY236" s="52"/>
      <c r="FZ236" s="52"/>
      <c r="GA236" s="52"/>
      <c r="GB236" s="52"/>
      <c r="GC236" s="52"/>
      <c r="GD236" s="52"/>
    </row>
    <row r="237" spans="1:186" s="53" customFormat="1" ht="15" x14ac:dyDescent="0.2">
      <c r="A237" s="52"/>
      <c r="B237" s="134" t="s">
        <v>2</v>
      </c>
      <c r="C237" s="134"/>
      <c r="D237" s="134"/>
      <c r="E237" s="135" t="s">
        <v>4</v>
      </c>
      <c r="F237" s="136" t="s">
        <v>7</v>
      </c>
      <c r="G237" s="136" t="s">
        <v>3</v>
      </c>
      <c r="H237" s="136" t="s">
        <v>11</v>
      </c>
      <c r="I237" s="122" t="s">
        <v>444</v>
      </c>
      <c r="J237" s="52"/>
      <c r="K237" s="52"/>
      <c r="L237" s="52"/>
      <c r="M237" s="52"/>
      <c r="N237" s="52"/>
      <c r="O237" s="52"/>
      <c r="P237" s="52"/>
      <c r="Q237" s="52"/>
      <c r="R237" s="52"/>
      <c r="S237" s="52"/>
      <c r="T237" s="52"/>
      <c r="U237" s="52"/>
      <c r="V237" s="52"/>
      <c r="W237" s="52"/>
      <c r="X237" s="52"/>
      <c r="Y237" s="52"/>
      <c r="Z237" s="52"/>
      <c r="AA237" s="52"/>
      <c r="AB237" s="52"/>
      <c r="AC237" s="52"/>
      <c r="AD237" s="52"/>
      <c r="AE237" s="52"/>
      <c r="AF237" s="52"/>
      <c r="AG237" s="52"/>
      <c r="AH237" s="52"/>
      <c r="AI237" s="52"/>
      <c r="AJ237" s="52"/>
      <c r="AK237" s="52"/>
      <c r="AL237" s="52"/>
      <c r="AM237" s="52"/>
      <c r="AN237" s="52"/>
      <c r="AO237" s="52"/>
      <c r="AP237" s="52"/>
      <c r="AQ237" s="52"/>
      <c r="AR237" s="52"/>
      <c r="AS237" s="52"/>
      <c r="AT237" s="52"/>
      <c r="AU237" s="52"/>
      <c r="AV237" s="52"/>
      <c r="AW237" s="52"/>
      <c r="AX237" s="52"/>
      <c r="AY237" s="52"/>
      <c r="AZ237" s="52"/>
      <c r="BA237" s="52"/>
      <c r="BB237" s="52"/>
      <c r="BC237" s="52"/>
      <c r="BD237" s="52"/>
      <c r="BE237" s="52"/>
      <c r="BF237" s="52"/>
      <c r="BG237" s="52"/>
      <c r="BH237" s="52"/>
      <c r="BI237" s="52"/>
      <c r="BJ237" s="52"/>
      <c r="BK237" s="52"/>
      <c r="BL237" s="52"/>
      <c r="BM237" s="52"/>
      <c r="BN237" s="52"/>
      <c r="BO237" s="52"/>
      <c r="BP237" s="52"/>
      <c r="BQ237" s="52"/>
      <c r="BR237" s="52"/>
      <c r="BS237" s="52"/>
      <c r="BT237" s="52"/>
      <c r="BU237" s="52"/>
      <c r="BV237" s="52"/>
      <c r="BW237" s="52"/>
      <c r="BX237" s="52"/>
      <c r="BY237" s="52"/>
      <c r="BZ237" s="52"/>
      <c r="CA237" s="52"/>
      <c r="CB237" s="52"/>
      <c r="CC237" s="52"/>
      <c r="CD237" s="52"/>
      <c r="CE237" s="52"/>
      <c r="CF237" s="52"/>
      <c r="CG237" s="52"/>
      <c r="CH237" s="52"/>
      <c r="CI237" s="52"/>
      <c r="CJ237" s="52"/>
      <c r="CK237" s="52"/>
      <c r="CL237" s="52"/>
      <c r="CM237" s="52"/>
      <c r="CN237" s="52"/>
      <c r="CO237" s="52"/>
      <c r="CP237" s="52"/>
      <c r="CQ237" s="52"/>
      <c r="CR237" s="52"/>
      <c r="CS237" s="52"/>
      <c r="CT237" s="52"/>
      <c r="CU237" s="52"/>
      <c r="CV237" s="52"/>
      <c r="CW237" s="52"/>
      <c r="CX237" s="52"/>
      <c r="CY237" s="52"/>
      <c r="CZ237" s="52"/>
      <c r="DA237" s="52"/>
      <c r="DB237" s="52"/>
      <c r="DC237" s="52"/>
      <c r="DD237" s="52"/>
      <c r="DE237" s="52"/>
      <c r="DF237" s="52"/>
      <c r="DG237" s="52"/>
      <c r="DH237" s="52"/>
      <c r="DI237" s="52"/>
      <c r="DJ237" s="52"/>
      <c r="DK237" s="52"/>
      <c r="DL237" s="52"/>
      <c r="DM237" s="52"/>
      <c r="DN237" s="52"/>
      <c r="DO237" s="52"/>
      <c r="DP237" s="52"/>
      <c r="DQ237" s="52"/>
      <c r="DR237" s="52"/>
      <c r="DS237" s="52"/>
      <c r="DT237" s="52"/>
      <c r="DU237" s="52"/>
      <c r="DV237" s="52"/>
      <c r="DW237" s="52"/>
      <c r="DX237" s="52"/>
      <c r="DY237" s="52"/>
      <c r="DZ237" s="52"/>
      <c r="EA237" s="52"/>
      <c r="EB237" s="52"/>
      <c r="EC237" s="52"/>
      <c r="ED237" s="52"/>
      <c r="EE237" s="52"/>
      <c r="EF237" s="52"/>
      <c r="EG237" s="52"/>
      <c r="EH237" s="52"/>
      <c r="EI237" s="52"/>
      <c r="EJ237" s="52"/>
      <c r="EK237" s="52"/>
      <c r="EL237" s="52"/>
      <c r="EM237" s="52"/>
      <c r="EN237" s="52"/>
      <c r="EO237" s="52"/>
      <c r="EP237" s="52"/>
      <c r="EQ237" s="52"/>
      <c r="ER237" s="52"/>
      <c r="ES237" s="52"/>
      <c r="ET237" s="52"/>
      <c r="EU237" s="52"/>
      <c r="EV237" s="52"/>
      <c r="EW237" s="52"/>
      <c r="EX237" s="52"/>
      <c r="EY237" s="52"/>
      <c r="EZ237" s="52"/>
      <c r="FA237" s="52"/>
      <c r="FB237" s="52"/>
      <c r="FC237" s="52"/>
      <c r="FD237" s="52"/>
      <c r="FE237" s="52"/>
      <c r="FF237" s="52"/>
      <c r="FG237" s="52"/>
      <c r="FH237" s="52"/>
      <c r="FI237" s="52"/>
      <c r="FJ237" s="52"/>
      <c r="FK237" s="52"/>
      <c r="FL237" s="52"/>
      <c r="FM237" s="52"/>
      <c r="FN237" s="52"/>
      <c r="FO237" s="52"/>
      <c r="FP237" s="52"/>
      <c r="FQ237" s="52"/>
      <c r="FR237" s="52"/>
      <c r="FS237" s="52"/>
      <c r="FT237" s="52"/>
      <c r="FU237" s="52"/>
      <c r="FV237" s="52"/>
      <c r="FW237" s="52"/>
      <c r="FX237" s="52"/>
      <c r="FY237" s="52"/>
      <c r="FZ237" s="52"/>
      <c r="GA237" s="52"/>
      <c r="GB237" s="52"/>
      <c r="GC237" s="52"/>
      <c r="GD237" s="52"/>
    </row>
    <row r="238" spans="1:186" s="53" customFormat="1" x14ac:dyDescent="0.2">
      <c r="A238" s="52"/>
      <c r="B238" s="137"/>
      <c r="C238" s="137"/>
      <c r="D238" s="137"/>
      <c r="E238" s="137"/>
      <c r="F238" s="137"/>
      <c r="G238" s="137"/>
      <c r="H238" s="137"/>
      <c r="I238" s="130"/>
      <c r="J238" s="52"/>
      <c r="K238" s="52"/>
      <c r="L238" s="52"/>
      <c r="M238" s="52"/>
      <c r="N238" s="52"/>
      <c r="O238" s="52"/>
      <c r="P238" s="52"/>
      <c r="Q238" s="52"/>
      <c r="R238" s="52"/>
      <c r="S238" s="52"/>
      <c r="T238" s="52"/>
      <c r="U238" s="52"/>
      <c r="V238" s="52"/>
      <c r="W238" s="52"/>
      <c r="X238" s="52"/>
      <c r="Y238" s="52"/>
      <c r="Z238" s="52"/>
      <c r="AA238" s="52"/>
      <c r="AB238" s="52"/>
      <c r="AC238" s="52"/>
      <c r="AD238" s="52"/>
      <c r="AE238" s="52"/>
      <c r="AF238" s="52"/>
      <c r="AG238" s="52"/>
      <c r="AH238" s="52"/>
      <c r="AI238" s="52"/>
      <c r="AJ238" s="52"/>
      <c r="AK238" s="52"/>
      <c r="AL238" s="52"/>
      <c r="AM238" s="52"/>
      <c r="AN238" s="52"/>
      <c r="AO238" s="52"/>
      <c r="AP238" s="52"/>
      <c r="AQ238" s="52"/>
      <c r="AR238" s="52"/>
      <c r="AS238" s="52"/>
      <c r="AT238" s="52"/>
      <c r="AU238" s="52"/>
      <c r="AV238" s="52"/>
      <c r="AW238" s="52"/>
      <c r="AX238" s="52"/>
      <c r="AY238" s="52"/>
      <c r="AZ238" s="52"/>
      <c r="BA238" s="52"/>
      <c r="BB238" s="52"/>
      <c r="BC238" s="52"/>
      <c r="BD238" s="52"/>
      <c r="BE238" s="52"/>
      <c r="BF238" s="52"/>
      <c r="BG238" s="52"/>
      <c r="BH238" s="52"/>
      <c r="BI238" s="52"/>
      <c r="BJ238" s="52"/>
      <c r="BK238" s="52"/>
      <c r="BL238" s="52"/>
      <c r="BM238" s="52"/>
      <c r="BN238" s="52"/>
      <c r="BO238" s="52"/>
      <c r="BP238" s="52"/>
      <c r="BQ238" s="52"/>
      <c r="BR238" s="52"/>
      <c r="BS238" s="52"/>
      <c r="BT238" s="52"/>
      <c r="BU238" s="52"/>
      <c r="BV238" s="52"/>
      <c r="BW238" s="52"/>
      <c r="BX238" s="52"/>
      <c r="BY238" s="52"/>
      <c r="BZ238" s="52"/>
      <c r="CA238" s="52"/>
      <c r="CB238" s="52"/>
      <c r="CC238" s="52"/>
      <c r="CD238" s="52"/>
      <c r="CE238" s="52"/>
      <c r="CF238" s="52"/>
      <c r="CG238" s="52"/>
      <c r="CH238" s="52"/>
      <c r="CI238" s="52"/>
      <c r="CJ238" s="52"/>
      <c r="CK238" s="52"/>
      <c r="CL238" s="52"/>
      <c r="CM238" s="52"/>
      <c r="CN238" s="52"/>
      <c r="CO238" s="52"/>
      <c r="CP238" s="52"/>
      <c r="CQ238" s="52"/>
      <c r="CR238" s="52"/>
      <c r="CS238" s="52"/>
      <c r="CT238" s="52"/>
      <c r="CU238" s="52"/>
      <c r="CV238" s="52"/>
      <c r="CW238" s="52"/>
      <c r="CX238" s="52"/>
      <c r="CY238" s="52"/>
      <c r="CZ238" s="52"/>
      <c r="DA238" s="52"/>
      <c r="DB238" s="52"/>
      <c r="DC238" s="52"/>
      <c r="DD238" s="52"/>
      <c r="DE238" s="52"/>
      <c r="DF238" s="52"/>
      <c r="DG238" s="52"/>
      <c r="DH238" s="52"/>
      <c r="DI238" s="52"/>
      <c r="DJ238" s="52"/>
      <c r="DK238" s="52"/>
      <c r="DL238" s="52"/>
      <c r="DM238" s="52"/>
      <c r="DN238" s="52"/>
      <c r="DO238" s="52"/>
      <c r="DP238" s="52"/>
      <c r="DQ238" s="52"/>
      <c r="DR238" s="52"/>
      <c r="DS238" s="52"/>
      <c r="DT238" s="52"/>
      <c r="DU238" s="52"/>
      <c r="DV238" s="52"/>
      <c r="DW238" s="52"/>
      <c r="DX238" s="52"/>
      <c r="DY238" s="52"/>
      <c r="DZ238" s="52"/>
      <c r="EA238" s="52"/>
      <c r="EB238" s="52"/>
      <c r="EC238" s="52"/>
      <c r="ED238" s="52"/>
      <c r="EE238" s="52"/>
      <c r="EF238" s="52"/>
      <c r="EG238" s="52"/>
      <c r="EH238" s="52"/>
      <c r="EI238" s="52"/>
      <c r="EJ238" s="52"/>
      <c r="EK238" s="52"/>
      <c r="EL238" s="52"/>
      <c r="EM238" s="52"/>
      <c r="EN238" s="52"/>
      <c r="EO238" s="52"/>
      <c r="EP238" s="52"/>
      <c r="EQ238" s="52"/>
      <c r="ER238" s="52"/>
      <c r="ES238" s="52"/>
      <c r="ET238" s="52"/>
      <c r="EU238" s="52"/>
      <c r="EV238" s="52"/>
      <c r="EW238" s="52"/>
      <c r="EX238" s="52"/>
      <c r="EY238" s="52"/>
      <c r="EZ238" s="52"/>
      <c r="FA238" s="52"/>
      <c r="FB238" s="52"/>
      <c r="FC238" s="52"/>
      <c r="FD238" s="52"/>
      <c r="FE238" s="52"/>
      <c r="FF238" s="52"/>
      <c r="FG238" s="52"/>
      <c r="FH238" s="52"/>
      <c r="FI238" s="52"/>
      <c r="FJ238" s="52"/>
      <c r="FK238" s="52"/>
      <c r="FL238" s="52"/>
      <c r="FM238" s="52"/>
      <c r="FN238" s="52"/>
      <c r="FO238" s="52"/>
      <c r="FP238" s="52"/>
      <c r="FQ238" s="52"/>
      <c r="FR238" s="52"/>
      <c r="FS238" s="52"/>
      <c r="FT238" s="52"/>
      <c r="FU238" s="52"/>
      <c r="FV238" s="52"/>
      <c r="FW238" s="52"/>
      <c r="FX238" s="52"/>
      <c r="FY238" s="52"/>
      <c r="FZ238" s="52"/>
      <c r="GA238" s="52"/>
      <c r="GB238" s="52"/>
      <c r="GC238" s="52"/>
      <c r="GD238" s="52"/>
    </row>
    <row r="239" spans="1:186" s="53" customFormat="1" ht="30" x14ac:dyDescent="0.2">
      <c r="A239" s="52"/>
      <c r="B239" s="306" t="s">
        <v>104</v>
      </c>
      <c r="C239" s="306"/>
      <c r="D239" s="129"/>
      <c r="E239" s="129" t="s">
        <v>50</v>
      </c>
      <c r="F239" s="199" t="str">
        <f>IF(C_form_weight&gt;0, Nr_appl*Q_form_appl*treated_AREA_skin*C_form_weight*N_horses*Nrolling*F_soil*0.000000001,"??")</f>
        <v>??</v>
      </c>
      <c r="G239" s="118" t="s">
        <v>22</v>
      </c>
      <c r="H239" s="118" t="s">
        <v>8</v>
      </c>
      <c r="I239" s="124" t="s">
        <v>106</v>
      </c>
      <c r="J239" s="52"/>
      <c r="K239" s="52"/>
      <c r="L239" s="52"/>
      <c r="M239" s="52"/>
      <c r="N239" s="52"/>
      <c r="O239" s="52"/>
      <c r="P239" s="52"/>
      <c r="Q239" s="52"/>
      <c r="R239" s="52"/>
      <c r="S239" s="52"/>
      <c r="T239" s="52"/>
      <c r="U239" s="52"/>
      <c r="V239" s="52"/>
      <c r="W239" s="52"/>
      <c r="X239" s="52"/>
      <c r="Y239" s="52"/>
      <c r="Z239" s="52"/>
      <c r="AA239" s="52"/>
      <c r="AB239" s="52"/>
      <c r="AC239" s="52"/>
      <c r="AD239" s="52"/>
      <c r="AE239" s="52"/>
      <c r="AF239" s="52"/>
      <c r="AG239" s="52"/>
      <c r="AH239" s="52"/>
      <c r="AI239" s="52"/>
      <c r="AJ239" s="52"/>
      <c r="AK239" s="52"/>
      <c r="AL239" s="52"/>
      <c r="AM239" s="52"/>
      <c r="AN239" s="52"/>
      <c r="AO239" s="52"/>
      <c r="AP239" s="52"/>
      <c r="AQ239" s="52"/>
      <c r="AR239" s="52"/>
      <c r="AS239" s="52"/>
      <c r="AT239" s="52"/>
      <c r="AU239" s="52"/>
      <c r="AV239" s="52"/>
      <c r="AW239" s="52"/>
      <c r="AX239" s="52"/>
      <c r="AY239" s="52"/>
      <c r="AZ239" s="52"/>
      <c r="BA239" s="52"/>
      <c r="BB239" s="52"/>
      <c r="BC239" s="52"/>
      <c r="BD239" s="52"/>
      <c r="BE239" s="52"/>
      <c r="BF239" s="52"/>
      <c r="BG239" s="52"/>
      <c r="BH239" s="52"/>
      <c r="BI239" s="52"/>
      <c r="BJ239" s="52"/>
      <c r="BK239" s="52"/>
      <c r="BL239" s="52"/>
      <c r="BM239" s="52"/>
      <c r="BN239" s="52"/>
      <c r="BO239" s="52"/>
      <c r="BP239" s="52"/>
      <c r="BQ239" s="52"/>
      <c r="BR239" s="52"/>
      <c r="BS239" s="52"/>
      <c r="BT239" s="52"/>
      <c r="BU239" s="52"/>
      <c r="BV239" s="52"/>
      <c r="BW239" s="52"/>
      <c r="BX239" s="52"/>
      <c r="BY239" s="52"/>
      <c r="BZ239" s="52"/>
      <c r="CA239" s="52"/>
      <c r="CB239" s="52"/>
      <c r="CC239" s="52"/>
      <c r="CD239" s="52"/>
      <c r="CE239" s="52"/>
      <c r="CF239" s="52"/>
      <c r="CG239" s="52"/>
      <c r="CH239" s="52"/>
      <c r="CI239" s="52"/>
      <c r="CJ239" s="52"/>
      <c r="CK239" s="52"/>
      <c r="CL239" s="52"/>
      <c r="CM239" s="52"/>
      <c r="CN239" s="52"/>
      <c r="CO239" s="52"/>
      <c r="CP239" s="52"/>
      <c r="CQ239" s="52"/>
      <c r="CR239" s="52"/>
      <c r="CS239" s="52"/>
      <c r="CT239" s="52"/>
      <c r="CU239" s="52"/>
      <c r="CV239" s="52"/>
      <c r="CW239" s="52"/>
      <c r="CX239" s="52"/>
      <c r="CY239" s="52"/>
      <c r="CZ239" s="52"/>
      <c r="DA239" s="52"/>
      <c r="DB239" s="52"/>
      <c r="DC239" s="52"/>
      <c r="DD239" s="52"/>
      <c r="DE239" s="52"/>
      <c r="DF239" s="52"/>
      <c r="DG239" s="52"/>
      <c r="DH239" s="52"/>
      <c r="DI239" s="52"/>
      <c r="DJ239" s="52"/>
      <c r="DK239" s="52"/>
      <c r="DL239" s="52"/>
      <c r="DM239" s="52"/>
      <c r="DN239" s="52"/>
      <c r="DO239" s="52"/>
      <c r="DP239" s="52"/>
      <c r="DQ239" s="52"/>
      <c r="DR239" s="52"/>
      <c r="DS239" s="52"/>
      <c r="DT239" s="52"/>
      <c r="DU239" s="52"/>
      <c r="DV239" s="52"/>
      <c r="DW239" s="52"/>
      <c r="DX239" s="52"/>
      <c r="DY239" s="52"/>
      <c r="DZ239" s="52"/>
      <c r="EA239" s="52"/>
      <c r="EB239" s="52"/>
      <c r="EC239" s="52"/>
      <c r="ED239" s="52"/>
      <c r="EE239" s="52"/>
      <c r="EF239" s="52"/>
      <c r="EG239" s="52"/>
      <c r="EH239" s="52"/>
      <c r="EI239" s="52"/>
      <c r="EJ239" s="52"/>
      <c r="EK239" s="52"/>
      <c r="EL239" s="52"/>
      <c r="EM239" s="52"/>
      <c r="EN239" s="52"/>
      <c r="EO239" s="52"/>
      <c r="EP239" s="52"/>
      <c r="EQ239" s="52"/>
      <c r="ER239" s="52"/>
      <c r="ES239" s="52"/>
      <c r="ET239" s="52"/>
      <c r="EU239" s="52"/>
      <c r="EV239" s="52"/>
      <c r="EW239" s="52"/>
      <c r="EX239" s="52"/>
      <c r="EY239" s="52"/>
      <c r="EZ239" s="52"/>
      <c r="FA239" s="52"/>
      <c r="FB239" s="52"/>
      <c r="FC239" s="52"/>
      <c r="FD239" s="52"/>
      <c r="FE239" s="52"/>
      <c r="FF239" s="52"/>
      <c r="FG239" s="52"/>
      <c r="FH239" s="52"/>
      <c r="FI239" s="52"/>
      <c r="FJ239" s="52"/>
      <c r="FK239" s="52"/>
      <c r="FL239" s="52"/>
      <c r="FM239" s="52"/>
      <c r="FN239" s="52"/>
      <c r="FO239" s="52"/>
      <c r="FP239" s="52"/>
      <c r="FQ239" s="52"/>
      <c r="FR239" s="52"/>
      <c r="FS239" s="52"/>
      <c r="FT239" s="52"/>
      <c r="FU239" s="52"/>
      <c r="FV239" s="52"/>
      <c r="FW239" s="52"/>
      <c r="FX239" s="52"/>
      <c r="FY239" s="52"/>
      <c r="FZ239" s="52"/>
      <c r="GA239" s="52"/>
      <c r="GB239" s="52"/>
      <c r="GC239" s="52"/>
      <c r="GD239" s="52"/>
    </row>
    <row r="240" spans="1:186" s="53" customFormat="1" x14ac:dyDescent="0.2">
      <c r="A240" s="52"/>
      <c r="B240" s="124"/>
      <c r="C240" s="124"/>
      <c r="D240" s="129"/>
      <c r="E240" s="129"/>
      <c r="F240" s="129"/>
      <c r="G240" s="118"/>
      <c r="H240" s="118"/>
      <c r="I240" s="124"/>
      <c r="J240" s="52"/>
      <c r="K240" s="52"/>
      <c r="L240" s="52"/>
      <c r="M240" s="52"/>
      <c r="N240" s="52"/>
      <c r="O240" s="52"/>
      <c r="P240" s="52"/>
      <c r="Q240" s="52"/>
      <c r="R240" s="52"/>
      <c r="S240" s="52"/>
      <c r="T240" s="52"/>
      <c r="U240" s="52"/>
      <c r="V240" s="52"/>
      <c r="W240" s="52"/>
      <c r="X240" s="52"/>
      <c r="Y240" s="52"/>
      <c r="Z240" s="52"/>
      <c r="AA240" s="52"/>
      <c r="AB240" s="52"/>
      <c r="AC240" s="52"/>
      <c r="AD240" s="52"/>
      <c r="AE240" s="52"/>
      <c r="AF240" s="52"/>
      <c r="AG240" s="52"/>
      <c r="AH240" s="52"/>
      <c r="AI240" s="52"/>
      <c r="AJ240" s="52"/>
      <c r="AK240" s="52"/>
      <c r="AL240" s="52"/>
      <c r="AM240" s="52"/>
      <c r="AN240" s="52"/>
      <c r="AO240" s="52"/>
      <c r="AP240" s="52"/>
      <c r="AQ240" s="52"/>
      <c r="AR240" s="52"/>
      <c r="AS240" s="52"/>
      <c r="AT240" s="52"/>
      <c r="AU240" s="52"/>
      <c r="AV240" s="52"/>
      <c r="AW240" s="52"/>
      <c r="AX240" s="52"/>
      <c r="AY240" s="52"/>
      <c r="AZ240" s="52"/>
      <c r="BA240" s="52"/>
      <c r="BB240" s="52"/>
      <c r="BC240" s="52"/>
      <c r="BD240" s="52"/>
      <c r="BE240" s="52"/>
      <c r="BF240" s="52"/>
      <c r="BG240" s="52"/>
      <c r="BH240" s="52"/>
      <c r="BI240" s="52"/>
      <c r="BJ240" s="52"/>
      <c r="BK240" s="52"/>
      <c r="BL240" s="52"/>
      <c r="BM240" s="52"/>
      <c r="BN240" s="52"/>
      <c r="BO240" s="52"/>
      <c r="BP240" s="52"/>
      <c r="BQ240" s="52"/>
      <c r="BR240" s="52"/>
      <c r="BS240" s="52"/>
      <c r="BT240" s="52"/>
      <c r="BU240" s="52"/>
      <c r="BV240" s="52"/>
      <c r="BW240" s="52"/>
      <c r="BX240" s="52"/>
      <c r="BY240" s="52"/>
      <c r="BZ240" s="52"/>
      <c r="CA240" s="52"/>
      <c r="CB240" s="52"/>
      <c r="CC240" s="52"/>
      <c r="CD240" s="52"/>
      <c r="CE240" s="52"/>
      <c r="CF240" s="52"/>
      <c r="CG240" s="52"/>
      <c r="CH240" s="52"/>
      <c r="CI240" s="52"/>
      <c r="CJ240" s="52"/>
      <c r="CK240" s="52"/>
      <c r="CL240" s="52"/>
      <c r="CM240" s="52"/>
      <c r="CN240" s="52"/>
      <c r="CO240" s="52"/>
      <c r="CP240" s="52"/>
      <c r="CQ240" s="52"/>
      <c r="CR240" s="52"/>
      <c r="CS240" s="52"/>
      <c r="CT240" s="52"/>
      <c r="CU240" s="52"/>
      <c r="CV240" s="52"/>
      <c r="CW240" s="52"/>
      <c r="CX240" s="52"/>
      <c r="CY240" s="52"/>
      <c r="CZ240" s="52"/>
      <c r="DA240" s="52"/>
      <c r="DB240" s="52"/>
      <c r="DC240" s="52"/>
      <c r="DD240" s="52"/>
      <c r="DE240" s="52"/>
      <c r="DF240" s="52"/>
      <c r="DG240" s="52"/>
      <c r="DH240" s="52"/>
      <c r="DI240" s="52"/>
      <c r="DJ240" s="52"/>
      <c r="DK240" s="52"/>
      <c r="DL240" s="52"/>
      <c r="DM240" s="52"/>
      <c r="DN240" s="52"/>
      <c r="DO240" s="52"/>
      <c r="DP240" s="52"/>
      <c r="DQ240" s="52"/>
      <c r="DR240" s="52"/>
      <c r="DS240" s="52"/>
      <c r="DT240" s="52"/>
      <c r="DU240" s="52"/>
      <c r="DV240" s="52"/>
      <c r="DW240" s="52"/>
      <c r="DX240" s="52"/>
      <c r="DY240" s="52"/>
      <c r="DZ240" s="52"/>
      <c r="EA240" s="52"/>
      <c r="EB240" s="52"/>
      <c r="EC240" s="52"/>
      <c r="ED240" s="52"/>
      <c r="EE240" s="52"/>
      <c r="EF240" s="52"/>
      <c r="EG240" s="52"/>
      <c r="EH240" s="52"/>
      <c r="EI240" s="52"/>
      <c r="EJ240" s="52"/>
      <c r="EK240" s="52"/>
      <c r="EL240" s="52"/>
      <c r="EM240" s="52"/>
      <c r="EN240" s="52"/>
      <c r="EO240" s="52"/>
      <c r="EP240" s="52"/>
      <c r="EQ240" s="52"/>
      <c r="ER240" s="52"/>
      <c r="ES240" s="52"/>
      <c r="ET240" s="52"/>
      <c r="EU240" s="52"/>
      <c r="EV240" s="52"/>
      <c r="EW240" s="52"/>
      <c r="EX240" s="52"/>
      <c r="EY240" s="52"/>
      <c r="EZ240" s="52"/>
      <c r="FA240" s="52"/>
      <c r="FB240" s="52"/>
      <c r="FC240" s="52"/>
      <c r="FD240" s="52"/>
      <c r="FE240" s="52"/>
      <c r="FF240" s="52"/>
      <c r="FG240" s="52"/>
      <c r="FH240" s="52"/>
      <c r="FI240" s="52"/>
      <c r="FJ240" s="52"/>
      <c r="FK240" s="52"/>
      <c r="FL240" s="52"/>
      <c r="FM240" s="52"/>
      <c r="FN240" s="52"/>
      <c r="FO240" s="52"/>
      <c r="FP240" s="52"/>
      <c r="FQ240" s="52"/>
      <c r="FR240" s="52"/>
      <c r="FS240" s="52"/>
      <c r="FT240" s="52"/>
      <c r="FU240" s="52"/>
      <c r="FV240" s="52"/>
      <c r="FW240" s="52"/>
      <c r="FX240" s="52"/>
      <c r="FY240" s="52"/>
      <c r="FZ240" s="52"/>
      <c r="GA240" s="52"/>
      <c r="GB240" s="52"/>
      <c r="GC240" s="52"/>
      <c r="GD240" s="52"/>
    </row>
    <row r="241" spans="2:66" s="52" customFormat="1" x14ac:dyDescent="0.2">
      <c r="B241" s="306"/>
      <c r="C241" s="306"/>
      <c r="D241" s="124"/>
      <c r="E241" s="129"/>
      <c r="F241" s="129"/>
      <c r="G241" s="129"/>
      <c r="H241" s="129"/>
      <c r="I241" s="232"/>
    </row>
    <row r="242" spans="2:66" s="30" customFormat="1" x14ac:dyDescent="0.2">
      <c r="G242" s="40"/>
      <c r="H242" s="40"/>
    </row>
    <row r="243" spans="2:66" s="30" customFormat="1" x14ac:dyDescent="0.2">
      <c r="B243" s="141" t="s">
        <v>12</v>
      </c>
      <c r="C243" s="141"/>
      <c r="F243" s="143"/>
      <c r="G243" s="144"/>
      <c r="H243" s="40"/>
      <c r="I243" s="31"/>
    </row>
    <row r="244" spans="2:66" s="30" customFormat="1" x14ac:dyDescent="0.2">
      <c r="E244" s="31"/>
    </row>
    <row r="245" spans="2:66" s="30" customFormat="1" x14ac:dyDescent="0.2">
      <c r="E245" s="31"/>
    </row>
    <row r="246" spans="2:66" s="30" customFormat="1" x14ac:dyDescent="0.2">
      <c r="E246" s="31"/>
    </row>
    <row r="247" spans="2:66" ht="18" x14ac:dyDescent="0.2">
      <c r="B247" s="317" t="s">
        <v>477</v>
      </c>
      <c r="C247" s="317"/>
      <c r="D247" s="317"/>
      <c r="E247" s="317"/>
      <c r="F247" s="317"/>
      <c r="G247" s="317"/>
      <c r="H247" s="317"/>
      <c r="I247" s="317"/>
      <c r="J247" s="33"/>
      <c r="K247" s="33"/>
      <c r="BH247" s="80"/>
      <c r="BI247" s="80"/>
    </row>
    <row r="248" spans="2:66" ht="15" x14ac:dyDescent="0.2">
      <c r="B248" s="104"/>
      <c r="C248" s="212"/>
      <c r="D248" s="103"/>
      <c r="E248" s="103"/>
      <c r="F248" s="33"/>
      <c r="G248" s="33"/>
      <c r="H248" s="33"/>
      <c r="I248" s="33"/>
      <c r="J248" s="33"/>
      <c r="K248" s="33"/>
      <c r="BH248" s="80"/>
      <c r="BI248" s="80"/>
    </row>
    <row r="249" spans="2:66" x14ac:dyDescent="0.2">
      <c r="B249" s="106" t="s">
        <v>19</v>
      </c>
      <c r="C249" s="219"/>
      <c r="D249" s="219"/>
      <c r="E249" s="33"/>
      <c r="F249" s="33"/>
      <c r="G249" s="33"/>
      <c r="H249" s="33"/>
      <c r="I249" s="34"/>
      <c r="AT249" s="80"/>
      <c r="AU249" s="80"/>
      <c r="AV249" s="80"/>
      <c r="AW249" s="80"/>
      <c r="AX249" s="80"/>
      <c r="AY249" s="80"/>
      <c r="AZ249" s="80"/>
      <c r="BA249" s="80"/>
      <c r="BB249" s="80"/>
      <c r="BC249" s="80"/>
      <c r="BD249" s="80"/>
      <c r="BE249" s="80"/>
      <c r="BF249" s="80"/>
      <c r="BG249" s="80"/>
      <c r="BH249" s="80"/>
      <c r="BI249" s="80"/>
    </row>
    <row r="250" spans="2:66" ht="15.75" x14ac:dyDescent="0.25">
      <c r="B250" s="94" t="s">
        <v>473</v>
      </c>
      <c r="C250" s="233"/>
      <c r="D250" s="233"/>
      <c r="E250" s="233"/>
      <c r="F250" s="233"/>
      <c r="G250" s="233"/>
      <c r="H250" s="233"/>
      <c r="I250" s="233"/>
      <c r="J250" s="33"/>
      <c r="K250" s="33"/>
      <c r="L250" s="33"/>
      <c r="M250" s="33"/>
      <c r="N250" s="33"/>
      <c r="O250" s="33"/>
      <c r="P250" s="33"/>
      <c r="Q250" s="33"/>
      <c r="R250" s="33"/>
      <c r="BJ250" s="30"/>
      <c r="BK250" s="30"/>
      <c r="BL250" s="30"/>
      <c r="BM250" s="30"/>
      <c r="BN250" s="30"/>
    </row>
    <row r="251" spans="2:66" ht="12.75" customHeight="1" x14ac:dyDescent="0.25">
      <c r="B251" s="94" t="s">
        <v>476</v>
      </c>
      <c r="C251" s="233"/>
      <c r="D251" s="233"/>
      <c r="E251" s="233"/>
      <c r="F251" s="233"/>
      <c r="G251" s="233"/>
      <c r="H251" s="233"/>
      <c r="I251" s="233"/>
      <c r="J251" s="33"/>
      <c r="K251" s="33"/>
      <c r="L251" s="33"/>
      <c r="M251" s="33"/>
      <c r="N251" s="33"/>
      <c r="O251" s="33"/>
      <c r="P251" s="33"/>
      <c r="Q251" s="33"/>
      <c r="R251" s="33"/>
      <c r="BJ251" s="30"/>
      <c r="BK251" s="30"/>
      <c r="BL251" s="30"/>
      <c r="BM251" s="30"/>
      <c r="BN251" s="30"/>
    </row>
    <row r="252" spans="2:66" s="30" customFormat="1" ht="15" x14ac:dyDescent="0.2">
      <c r="D252" s="110"/>
      <c r="E252" s="111"/>
      <c r="F252" s="112"/>
      <c r="G252" s="112"/>
      <c r="H252" s="112"/>
      <c r="I252" s="33"/>
      <c r="J252" s="33"/>
      <c r="K252" s="33"/>
      <c r="L252" s="33"/>
      <c r="M252" s="33"/>
    </row>
    <row r="253" spans="2:66" ht="15" x14ac:dyDescent="0.2">
      <c r="B253" s="113" t="s">
        <v>0</v>
      </c>
      <c r="C253" s="113"/>
      <c r="D253" s="113"/>
      <c r="E253" s="115"/>
      <c r="F253" s="115"/>
      <c r="G253" s="115"/>
      <c r="H253" s="115"/>
      <c r="I253" s="116"/>
      <c r="AT253" s="80"/>
      <c r="AU253" s="80"/>
      <c r="AV253" s="80"/>
      <c r="AW253" s="80"/>
      <c r="AX253" s="80"/>
      <c r="AY253" s="80"/>
      <c r="AZ253" s="80"/>
      <c r="BA253" s="80"/>
      <c r="BB253" s="80"/>
      <c r="BC253" s="80"/>
      <c r="BD253" s="80"/>
      <c r="BE253" s="80"/>
      <c r="BF253" s="80"/>
      <c r="BG253" s="80"/>
      <c r="BH253" s="80"/>
      <c r="BI253" s="80"/>
    </row>
    <row r="254" spans="2:66" x14ac:dyDescent="0.2">
      <c r="B254" s="117"/>
      <c r="C254" s="117"/>
      <c r="D254" s="117"/>
      <c r="E254" s="117"/>
      <c r="F254" s="117"/>
      <c r="G254" s="117"/>
      <c r="H254" s="117"/>
      <c r="I254" s="119"/>
      <c r="AT254" s="80"/>
      <c r="AU254" s="80"/>
      <c r="AV254" s="80"/>
      <c r="AW254" s="80"/>
      <c r="AX254" s="80"/>
      <c r="AY254" s="80"/>
      <c r="AZ254" s="80"/>
      <c r="BA254" s="80"/>
      <c r="BB254" s="80"/>
      <c r="BC254" s="80"/>
      <c r="BD254" s="80"/>
      <c r="BE254" s="80"/>
      <c r="BF254" s="80"/>
      <c r="BG254" s="80"/>
      <c r="BH254" s="80"/>
      <c r="BI254" s="80"/>
    </row>
    <row r="255" spans="2:66" ht="15" x14ac:dyDescent="0.2">
      <c r="B255" s="120" t="s">
        <v>2</v>
      </c>
      <c r="C255" s="120"/>
      <c r="D255" s="120"/>
      <c r="E255" s="122" t="s">
        <v>4</v>
      </c>
      <c r="F255" s="123" t="s">
        <v>7</v>
      </c>
      <c r="G255" s="123" t="s">
        <v>3</v>
      </c>
      <c r="H255" s="123" t="s">
        <v>11</v>
      </c>
      <c r="I255" s="122" t="s">
        <v>444</v>
      </c>
      <c r="AT255" s="80"/>
      <c r="AU255" s="80"/>
      <c r="AV255" s="80"/>
      <c r="AW255" s="80"/>
      <c r="AX255" s="80"/>
      <c r="AY255" s="80"/>
      <c r="AZ255" s="80"/>
      <c r="BA255" s="80"/>
      <c r="BB255" s="80"/>
      <c r="BC255" s="80"/>
      <c r="BD255" s="80"/>
      <c r="BE255" s="80"/>
      <c r="BF255" s="80"/>
      <c r="BG255" s="80"/>
      <c r="BH255" s="80"/>
      <c r="BI255" s="80"/>
    </row>
    <row r="256" spans="2:66" x14ac:dyDescent="0.2">
      <c r="B256" s="125"/>
      <c r="C256" s="125"/>
      <c r="D256" s="125"/>
      <c r="E256" s="117"/>
      <c r="F256" s="117"/>
      <c r="G256" s="117"/>
      <c r="H256" s="117"/>
      <c r="I256" s="119"/>
      <c r="AT256" s="80"/>
      <c r="AU256" s="80"/>
      <c r="AV256" s="80"/>
      <c r="AW256" s="80"/>
      <c r="AX256" s="80"/>
      <c r="AY256" s="80"/>
      <c r="AZ256" s="80"/>
      <c r="BA256" s="80"/>
      <c r="BB256" s="80"/>
      <c r="BC256" s="80"/>
      <c r="BD256" s="80"/>
      <c r="BE256" s="80"/>
      <c r="BF256" s="80"/>
      <c r="BG256" s="80"/>
      <c r="BH256" s="80"/>
      <c r="BI256" s="80"/>
    </row>
    <row r="257" spans="1:186" s="52" customFormat="1" ht="14.25" customHeight="1" x14ac:dyDescent="0.2">
      <c r="B257" s="306" t="s">
        <v>79</v>
      </c>
      <c r="C257" s="306"/>
      <c r="D257" s="129"/>
      <c r="E257" s="130" t="s">
        <v>101</v>
      </c>
      <c r="F257" s="128">
        <v>50</v>
      </c>
      <c r="G257" s="128" t="s">
        <v>5</v>
      </c>
      <c r="H257" s="128" t="s">
        <v>13</v>
      </c>
      <c r="I257" s="130"/>
    </row>
    <row r="258" spans="1:186" s="52" customFormat="1" x14ac:dyDescent="0.2">
      <c r="B258" s="129"/>
      <c r="C258" s="124"/>
      <c r="D258" s="129"/>
      <c r="E258" s="130"/>
      <c r="F258" s="128"/>
      <c r="G258" s="128"/>
      <c r="H258" s="128"/>
      <c r="I258" s="130"/>
    </row>
    <row r="259" spans="1:186" s="52" customFormat="1" ht="25.5" x14ac:dyDescent="0.2">
      <c r="B259" s="124" t="s">
        <v>107</v>
      </c>
      <c r="C259" s="124"/>
      <c r="D259" s="129"/>
      <c r="E259" s="130" t="s">
        <v>48</v>
      </c>
      <c r="F259" s="128">
        <v>0.01</v>
      </c>
      <c r="G259" s="128" t="s">
        <v>5</v>
      </c>
      <c r="H259" s="128" t="s">
        <v>13</v>
      </c>
      <c r="I259" s="130"/>
    </row>
    <row r="260" spans="1:186" s="52" customFormat="1" x14ac:dyDescent="0.2">
      <c r="B260" s="129"/>
      <c r="C260" s="124"/>
      <c r="D260" s="129"/>
      <c r="E260" s="130"/>
      <c r="F260" s="128"/>
      <c r="G260" s="128"/>
      <c r="H260" s="128"/>
      <c r="I260" s="130"/>
    </row>
    <row r="261" spans="1:186" s="52" customFormat="1" ht="15" x14ac:dyDescent="0.2">
      <c r="B261" s="306" t="s">
        <v>97</v>
      </c>
      <c r="C261" s="306"/>
      <c r="D261" s="129"/>
      <c r="E261" s="130" t="s">
        <v>28</v>
      </c>
      <c r="F261" s="127"/>
      <c r="G261" s="128" t="s">
        <v>29</v>
      </c>
      <c r="H261" s="128" t="s">
        <v>6</v>
      </c>
      <c r="I261" s="130"/>
    </row>
    <row r="262" spans="1:186" s="50" customFormat="1" x14ac:dyDescent="0.2">
      <c r="B262" s="306"/>
      <c r="C262" s="306"/>
      <c r="D262" s="129"/>
      <c r="E262" s="130"/>
      <c r="F262" s="234"/>
      <c r="G262" s="128"/>
      <c r="H262" s="128"/>
      <c r="I262" s="229"/>
    </row>
    <row r="263" spans="1:186" s="50" customFormat="1" ht="15" x14ac:dyDescent="0.2">
      <c r="B263" s="306" t="s">
        <v>98</v>
      </c>
      <c r="C263" s="306"/>
      <c r="D263" s="129"/>
      <c r="E263" s="130" t="s">
        <v>31</v>
      </c>
      <c r="F263" s="128">
        <v>0.6</v>
      </c>
      <c r="G263" s="128" t="s">
        <v>32</v>
      </c>
      <c r="H263" s="128" t="s">
        <v>33</v>
      </c>
      <c r="I263" s="231"/>
    </row>
    <row r="264" spans="1:186" s="52" customFormat="1" x14ac:dyDescent="0.2">
      <c r="B264" s="306"/>
      <c r="C264" s="306"/>
      <c r="D264" s="129"/>
      <c r="E264" s="130"/>
      <c r="F264" s="128"/>
      <c r="G264" s="128"/>
      <c r="H264" s="128"/>
      <c r="I264" s="130"/>
    </row>
    <row r="265" spans="1:186" s="50" customFormat="1" ht="25.5" x14ac:dyDescent="0.2">
      <c r="B265" s="124" t="s">
        <v>34</v>
      </c>
      <c r="C265" s="124"/>
      <c r="D265" s="129"/>
      <c r="E265" s="130" t="s">
        <v>35</v>
      </c>
      <c r="F265" s="128">
        <v>1</v>
      </c>
      <c r="G265" s="128" t="s">
        <v>36</v>
      </c>
      <c r="H265" s="128" t="s">
        <v>13</v>
      </c>
      <c r="I265" s="130"/>
    </row>
    <row r="266" spans="1:186" s="50" customFormat="1" ht="15.75" customHeight="1" x14ac:dyDescent="0.2">
      <c r="B266" s="306"/>
      <c r="C266" s="306"/>
      <c r="D266" s="129"/>
      <c r="E266" s="130"/>
      <c r="F266" s="128"/>
      <c r="G266" s="128"/>
      <c r="H266" s="128"/>
      <c r="I266" s="130"/>
    </row>
    <row r="267" spans="1:186" s="50" customFormat="1" ht="15.75" customHeight="1" x14ac:dyDescent="0.2">
      <c r="B267" s="306" t="s">
        <v>99</v>
      </c>
      <c r="C267" s="306"/>
      <c r="D267" s="129"/>
      <c r="E267" s="130" t="s">
        <v>38</v>
      </c>
      <c r="F267" s="132">
        <v>58300</v>
      </c>
      <c r="G267" s="128" t="s">
        <v>39</v>
      </c>
      <c r="H267" s="128" t="s">
        <v>13</v>
      </c>
      <c r="I267" s="130"/>
    </row>
    <row r="268" spans="1:186" s="50" customFormat="1" ht="15.75" customHeight="1" x14ac:dyDescent="0.2">
      <c r="B268" s="124"/>
      <c r="C268" s="124"/>
      <c r="D268" s="129"/>
      <c r="E268" s="130"/>
      <c r="F268" s="128"/>
      <c r="G268" s="128"/>
      <c r="H268" s="128"/>
      <c r="I268" s="130"/>
    </row>
    <row r="269" spans="1:186" s="50" customFormat="1" ht="14.25" x14ac:dyDescent="0.2">
      <c r="B269" s="306" t="s">
        <v>108</v>
      </c>
      <c r="C269" s="306"/>
      <c r="D269" s="129"/>
      <c r="E269" s="130" t="s">
        <v>109</v>
      </c>
      <c r="F269" s="128">
        <v>0.1</v>
      </c>
      <c r="G269" s="128" t="s">
        <v>5</v>
      </c>
      <c r="H269" s="128" t="s">
        <v>13</v>
      </c>
      <c r="I269" s="130"/>
    </row>
    <row r="270" spans="1:186" s="50" customFormat="1" x14ac:dyDescent="0.2">
      <c r="B270" s="124"/>
      <c r="C270" s="124"/>
      <c r="D270" s="129"/>
      <c r="E270" s="130"/>
      <c r="F270" s="128"/>
      <c r="G270" s="128"/>
      <c r="H270" s="128"/>
      <c r="I270" s="130"/>
    </row>
    <row r="271" spans="1:186" s="52" customFormat="1" x14ac:dyDescent="0.2">
      <c r="B271" s="131"/>
      <c r="C271" s="131"/>
      <c r="D271" s="131"/>
      <c r="E271" s="131"/>
      <c r="F271" s="131"/>
      <c r="G271" s="131"/>
      <c r="H271" s="131"/>
      <c r="I271" s="130"/>
    </row>
    <row r="272" spans="1:186" s="53" customFormat="1" ht="15" x14ac:dyDescent="0.2">
      <c r="A272" s="52"/>
      <c r="B272" s="113" t="s">
        <v>1</v>
      </c>
      <c r="C272" s="113"/>
      <c r="D272" s="113"/>
      <c r="E272" s="133"/>
      <c r="F272" s="133"/>
      <c r="G272" s="133"/>
      <c r="H272" s="133"/>
      <c r="I272" s="174"/>
      <c r="J272" s="52"/>
      <c r="K272" s="52"/>
      <c r="L272" s="52"/>
      <c r="M272" s="52"/>
      <c r="N272" s="52"/>
      <c r="O272" s="52"/>
      <c r="P272" s="52"/>
      <c r="Q272" s="52"/>
      <c r="R272" s="52"/>
      <c r="S272" s="52"/>
      <c r="T272" s="52"/>
      <c r="U272" s="52"/>
      <c r="V272" s="52"/>
      <c r="W272" s="52"/>
      <c r="X272" s="52"/>
      <c r="Y272" s="52"/>
      <c r="Z272" s="52"/>
      <c r="AA272" s="52"/>
      <c r="AB272" s="52"/>
      <c r="AC272" s="52"/>
      <c r="AD272" s="52"/>
      <c r="AE272" s="52"/>
      <c r="AF272" s="52"/>
      <c r="AG272" s="52"/>
      <c r="AH272" s="52"/>
      <c r="AI272" s="52"/>
      <c r="AJ272" s="52"/>
      <c r="AK272" s="52"/>
      <c r="AL272" s="52"/>
      <c r="AM272" s="52"/>
      <c r="AN272" s="52"/>
      <c r="AO272" s="52"/>
      <c r="AP272" s="52"/>
      <c r="AQ272" s="52"/>
      <c r="AR272" s="52"/>
      <c r="AS272" s="52"/>
      <c r="AT272" s="52"/>
      <c r="AU272" s="52"/>
      <c r="AV272" s="52"/>
      <c r="AW272" s="52"/>
      <c r="AX272" s="52"/>
      <c r="AY272" s="52"/>
      <c r="AZ272" s="52"/>
      <c r="BA272" s="52"/>
      <c r="BB272" s="52"/>
      <c r="BC272" s="52"/>
      <c r="BD272" s="52"/>
      <c r="BE272" s="52"/>
      <c r="BF272" s="52"/>
      <c r="BG272" s="52"/>
      <c r="BH272" s="52"/>
      <c r="BI272" s="52"/>
      <c r="BJ272" s="52"/>
      <c r="BK272" s="52"/>
      <c r="BL272" s="52"/>
      <c r="BM272" s="52"/>
      <c r="BN272" s="52"/>
      <c r="BO272" s="52"/>
      <c r="BP272" s="52"/>
      <c r="BQ272" s="52"/>
      <c r="BR272" s="52"/>
      <c r="BS272" s="52"/>
      <c r="BT272" s="52"/>
      <c r="BU272" s="52"/>
      <c r="BV272" s="52"/>
      <c r="BW272" s="52"/>
      <c r="BX272" s="52"/>
      <c r="BY272" s="52"/>
      <c r="BZ272" s="52"/>
      <c r="CA272" s="52"/>
      <c r="CB272" s="52"/>
      <c r="CC272" s="52"/>
      <c r="CD272" s="52"/>
      <c r="CE272" s="52"/>
      <c r="CF272" s="52"/>
      <c r="CG272" s="52"/>
      <c r="CH272" s="52"/>
      <c r="CI272" s="52"/>
      <c r="CJ272" s="52"/>
      <c r="CK272" s="52"/>
      <c r="CL272" s="52"/>
      <c r="CM272" s="52"/>
      <c r="CN272" s="52"/>
      <c r="CO272" s="52"/>
      <c r="CP272" s="52"/>
      <c r="CQ272" s="52"/>
      <c r="CR272" s="52"/>
      <c r="CS272" s="52"/>
      <c r="CT272" s="52"/>
      <c r="CU272" s="52"/>
      <c r="CV272" s="52"/>
      <c r="CW272" s="52"/>
      <c r="CX272" s="52"/>
      <c r="CY272" s="52"/>
      <c r="CZ272" s="52"/>
      <c r="DA272" s="52"/>
      <c r="DB272" s="52"/>
      <c r="DC272" s="52"/>
      <c r="DD272" s="52"/>
      <c r="DE272" s="52"/>
      <c r="DF272" s="52"/>
      <c r="DG272" s="52"/>
      <c r="DH272" s="52"/>
      <c r="DI272" s="52"/>
      <c r="DJ272" s="52"/>
      <c r="DK272" s="52"/>
      <c r="DL272" s="52"/>
      <c r="DM272" s="52"/>
      <c r="DN272" s="52"/>
      <c r="DO272" s="52"/>
      <c r="DP272" s="52"/>
      <c r="DQ272" s="52"/>
      <c r="DR272" s="52"/>
      <c r="DS272" s="52"/>
      <c r="DT272" s="52"/>
      <c r="DU272" s="52"/>
      <c r="DV272" s="52"/>
      <c r="DW272" s="52"/>
      <c r="DX272" s="52"/>
      <c r="DY272" s="52"/>
      <c r="DZ272" s="52"/>
      <c r="EA272" s="52"/>
      <c r="EB272" s="52"/>
      <c r="EC272" s="52"/>
      <c r="ED272" s="52"/>
      <c r="EE272" s="52"/>
      <c r="EF272" s="52"/>
      <c r="EG272" s="52"/>
      <c r="EH272" s="52"/>
      <c r="EI272" s="52"/>
      <c r="EJ272" s="52"/>
      <c r="EK272" s="52"/>
      <c r="EL272" s="52"/>
      <c r="EM272" s="52"/>
      <c r="EN272" s="52"/>
      <c r="EO272" s="52"/>
      <c r="EP272" s="52"/>
      <c r="EQ272" s="52"/>
      <c r="ER272" s="52"/>
      <c r="ES272" s="52"/>
      <c r="ET272" s="52"/>
      <c r="EU272" s="52"/>
      <c r="EV272" s="52"/>
      <c r="EW272" s="52"/>
      <c r="EX272" s="52"/>
      <c r="EY272" s="52"/>
      <c r="EZ272" s="52"/>
      <c r="FA272" s="52"/>
      <c r="FB272" s="52"/>
      <c r="FC272" s="52"/>
      <c r="FD272" s="52"/>
      <c r="FE272" s="52"/>
      <c r="FF272" s="52"/>
      <c r="FG272" s="52"/>
      <c r="FH272" s="52"/>
      <c r="FI272" s="52"/>
      <c r="FJ272" s="52"/>
      <c r="FK272" s="52"/>
      <c r="FL272" s="52"/>
      <c r="FM272" s="52"/>
      <c r="FN272" s="52"/>
      <c r="FO272" s="52"/>
      <c r="FP272" s="52"/>
      <c r="FQ272" s="52"/>
      <c r="FR272" s="52"/>
      <c r="FS272" s="52"/>
      <c r="FT272" s="52"/>
      <c r="FU272" s="52"/>
      <c r="FV272" s="52"/>
      <c r="FW272" s="52"/>
      <c r="FX272" s="52"/>
      <c r="FY272" s="52"/>
      <c r="FZ272" s="52"/>
      <c r="GA272" s="52"/>
      <c r="GB272" s="52"/>
      <c r="GC272" s="52"/>
      <c r="GD272" s="52"/>
    </row>
    <row r="273" spans="1:186" s="53" customFormat="1" x14ac:dyDescent="0.2">
      <c r="A273" s="52"/>
      <c r="B273" s="126"/>
      <c r="C273" s="126"/>
      <c r="D273" s="126"/>
      <c r="E273" s="126"/>
      <c r="F273" s="126"/>
      <c r="G273" s="126"/>
      <c r="H273" s="126"/>
      <c r="I273" s="130"/>
      <c r="J273" s="52"/>
      <c r="K273" s="52"/>
      <c r="L273" s="52"/>
      <c r="M273" s="52"/>
      <c r="N273" s="52"/>
      <c r="O273" s="52"/>
      <c r="P273" s="52"/>
      <c r="Q273" s="52"/>
      <c r="R273" s="52"/>
      <c r="S273" s="52"/>
      <c r="T273" s="52"/>
      <c r="U273" s="52"/>
      <c r="V273" s="52"/>
      <c r="W273" s="52"/>
      <c r="X273" s="52"/>
      <c r="Y273" s="52"/>
      <c r="Z273" s="52"/>
      <c r="AA273" s="52"/>
      <c r="AB273" s="52"/>
      <c r="AC273" s="52"/>
      <c r="AD273" s="52"/>
      <c r="AE273" s="52"/>
      <c r="AF273" s="52"/>
      <c r="AG273" s="52"/>
      <c r="AH273" s="52"/>
      <c r="AI273" s="52"/>
      <c r="AJ273" s="52"/>
      <c r="AK273" s="52"/>
      <c r="AL273" s="52"/>
      <c r="AM273" s="52"/>
      <c r="AN273" s="52"/>
      <c r="AO273" s="52"/>
      <c r="AP273" s="52"/>
      <c r="AQ273" s="52"/>
      <c r="AR273" s="52"/>
      <c r="AS273" s="52"/>
      <c r="AT273" s="52"/>
      <c r="AU273" s="52"/>
      <c r="AV273" s="52"/>
      <c r="AW273" s="52"/>
      <c r="AX273" s="52"/>
      <c r="AY273" s="52"/>
      <c r="AZ273" s="52"/>
      <c r="BA273" s="52"/>
      <c r="BB273" s="52"/>
      <c r="BC273" s="52"/>
      <c r="BD273" s="52"/>
      <c r="BE273" s="52"/>
      <c r="BF273" s="52"/>
      <c r="BG273" s="52"/>
      <c r="BH273" s="52"/>
      <c r="BI273" s="52"/>
      <c r="BJ273" s="52"/>
      <c r="BK273" s="52"/>
      <c r="BL273" s="52"/>
      <c r="BM273" s="52"/>
      <c r="BN273" s="52"/>
      <c r="BO273" s="52"/>
      <c r="BP273" s="52"/>
      <c r="BQ273" s="52"/>
      <c r="BR273" s="52"/>
      <c r="BS273" s="52"/>
      <c r="BT273" s="52"/>
      <c r="BU273" s="52"/>
      <c r="BV273" s="52"/>
      <c r="BW273" s="52"/>
      <c r="BX273" s="52"/>
      <c r="BY273" s="52"/>
      <c r="BZ273" s="52"/>
      <c r="CA273" s="52"/>
      <c r="CB273" s="52"/>
      <c r="CC273" s="52"/>
      <c r="CD273" s="52"/>
      <c r="CE273" s="52"/>
      <c r="CF273" s="52"/>
      <c r="CG273" s="52"/>
      <c r="CH273" s="52"/>
      <c r="CI273" s="52"/>
      <c r="CJ273" s="52"/>
      <c r="CK273" s="52"/>
      <c r="CL273" s="52"/>
      <c r="CM273" s="52"/>
      <c r="CN273" s="52"/>
      <c r="CO273" s="52"/>
      <c r="CP273" s="52"/>
      <c r="CQ273" s="52"/>
      <c r="CR273" s="52"/>
      <c r="CS273" s="52"/>
      <c r="CT273" s="52"/>
      <c r="CU273" s="52"/>
      <c r="CV273" s="52"/>
      <c r="CW273" s="52"/>
      <c r="CX273" s="52"/>
      <c r="CY273" s="52"/>
      <c r="CZ273" s="52"/>
      <c r="DA273" s="52"/>
      <c r="DB273" s="52"/>
      <c r="DC273" s="52"/>
      <c r="DD273" s="52"/>
      <c r="DE273" s="52"/>
      <c r="DF273" s="52"/>
      <c r="DG273" s="52"/>
      <c r="DH273" s="52"/>
      <c r="DI273" s="52"/>
      <c r="DJ273" s="52"/>
      <c r="DK273" s="52"/>
      <c r="DL273" s="52"/>
      <c r="DM273" s="52"/>
      <c r="DN273" s="52"/>
      <c r="DO273" s="52"/>
      <c r="DP273" s="52"/>
      <c r="DQ273" s="52"/>
      <c r="DR273" s="52"/>
      <c r="DS273" s="52"/>
      <c r="DT273" s="52"/>
      <c r="DU273" s="52"/>
      <c r="DV273" s="52"/>
      <c r="DW273" s="52"/>
      <c r="DX273" s="52"/>
      <c r="DY273" s="52"/>
      <c r="DZ273" s="52"/>
      <c r="EA273" s="52"/>
      <c r="EB273" s="52"/>
      <c r="EC273" s="52"/>
      <c r="ED273" s="52"/>
      <c r="EE273" s="52"/>
      <c r="EF273" s="52"/>
      <c r="EG273" s="52"/>
      <c r="EH273" s="52"/>
      <c r="EI273" s="52"/>
      <c r="EJ273" s="52"/>
      <c r="EK273" s="52"/>
      <c r="EL273" s="52"/>
      <c r="EM273" s="52"/>
      <c r="EN273" s="52"/>
      <c r="EO273" s="52"/>
      <c r="EP273" s="52"/>
      <c r="EQ273" s="52"/>
      <c r="ER273" s="52"/>
      <c r="ES273" s="52"/>
      <c r="ET273" s="52"/>
      <c r="EU273" s="52"/>
      <c r="EV273" s="52"/>
      <c r="EW273" s="52"/>
      <c r="EX273" s="52"/>
      <c r="EY273" s="52"/>
      <c r="EZ273" s="52"/>
      <c r="FA273" s="52"/>
      <c r="FB273" s="52"/>
      <c r="FC273" s="52"/>
      <c r="FD273" s="52"/>
      <c r="FE273" s="52"/>
      <c r="FF273" s="52"/>
      <c r="FG273" s="52"/>
      <c r="FH273" s="52"/>
      <c r="FI273" s="52"/>
      <c r="FJ273" s="52"/>
      <c r="FK273" s="52"/>
      <c r="FL273" s="52"/>
      <c r="FM273" s="52"/>
      <c r="FN273" s="52"/>
      <c r="FO273" s="52"/>
      <c r="FP273" s="52"/>
      <c r="FQ273" s="52"/>
      <c r="FR273" s="52"/>
      <c r="FS273" s="52"/>
      <c r="FT273" s="52"/>
      <c r="FU273" s="52"/>
      <c r="FV273" s="52"/>
      <c r="FW273" s="52"/>
      <c r="FX273" s="52"/>
      <c r="FY273" s="52"/>
      <c r="FZ273" s="52"/>
      <c r="GA273" s="52"/>
      <c r="GB273" s="52"/>
      <c r="GC273" s="52"/>
      <c r="GD273" s="52"/>
    </row>
    <row r="274" spans="1:186" s="53" customFormat="1" ht="15" x14ac:dyDescent="0.2">
      <c r="A274" s="52"/>
      <c r="B274" s="134" t="s">
        <v>2</v>
      </c>
      <c r="C274" s="134"/>
      <c r="D274" s="134"/>
      <c r="E274" s="135" t="s">
        <v>4</v>
      </c>
      <c r="F274" s="136" t="s">
        <v>7</v>
      </c>
      <c r="G274" s="136" t="s">
        <v>3</v>
      </c>
      <c r="H274" s="136" t="s">
        <v>11</v>
      </c>
      <c r="I274" s="122" t="s">
        <v>444</v>
      </c>
      <c r="J274" s="52"/>
      <c r="K274" s="52"/>
      <c r="L274" s="52"/>
      <c r="M274" s="52"/>
      <c r="N274" s="52"/>
      <c r="O274" s="52"/>
      <c r="P274" s="52"/>
      <c r="Q274" s="52"/>
      <c r="R274" s="52"/>
      <c r="S274" s="52"/>
      <c r="T274" s="52"/>
      <c r="U274" s="52"/>
      <c r="V274" s="52"/>
      <c r="W274" s="52"/>
      <c r="X274" s="52"/>
      <c r="Y274" s="52"/>
      <c r="Z274" s="52"/>
      <c r="AA274" s="52"/>
      <c r="AB274" s="52"/>
      <c r="AC274" s="52"/>
      <c r="AD274" s="52"/>
      <c r="AE274" s="52"/>
      <c r="AF274" s="52"/>
      <c r="AG274" s="52"/>
      <c r="AH274" s="52"/>
      <c r="AI274" s="52"/>
      <c r="AJ274" s="52"/>
      <c r="AK274" s="52"/>
      <c r="AL274" s="52"/>
      <c r="AM274" s="52"/>
      <c r="AN274" s="52"/>
      <c r="AO274" s="52"/>
      <c r="AP274" s="52"/>
      <c r="AQ274" s="52"/>
      <c r="AR274" s="52"/>
      <c r="AS274" s="52"/>
      <c r="AT274" s="52"/>
      <c r="AU274" s="52"/>
      <c r="AV274" s="52"/>
      <c r="AW274" s="52"/>
      <c r="AX274" s="52"/>
      <c r="AY274" s="52"/>
      <c r="AZ274" s="52"/>
      <c r="BA274" s="52"/>
      <c r="BB274" s="52"/>
      <c r="BC274" s="52"/>
      <c r="BD274" s="52"/>
      <c r="BE274" s="52"/>
      <c r="BF274" s="52"/>
      <c r="BG274" s="52"/>
      <c r="BH274" s="52"/>
      <c r="BI274" s="52"/>
      <c r="BJ274" s="52"/>
      <c r="BK274" s="52"/>
      <c r="BL274" s="52"/>
      <c r="BM274" s="52"/>
      <c r="BN274" s="52"/>
      <c r="BO274" s="52"/>
      <c r="BP274" s="52"/>
      <c r="BQ274" s="52"/>
      <c r="BR274" s="52"/>
      <c r="BS274" s="52"/>
      <c r="BT274" s="52"/>
      <c r="BU274" s="52"/>
      <c r="BV274" s="52"/>
      <c r="BW274" s="52"/>
      <c r="BX274" s="52"/>
      <c r="BY274" s="52"/>
      <c r="BZ274" s="52"/>
      <c r="CA274" s="52"/>
      <c r="CB274" s="52"/>
      <c r="CC274" s="52"/>
      <c r="CD274" s="52"/>
      <c r="CE274" s="52"/>
      <c r="CF274" s="52"/>
      <c r="CG274" s="52"/>
      <c r="CH274" s="52"/>
      <c r="CI274" s="52"/>
      <c r="CJ274" s="52"/>
      <c r="CK274" s="52"/>
      <c r="CL274" s="52"/>
      <c r="CM274" s="52"/>
      <c r="CN274" s="52"/>
      <c r="CO274" s="52"/>
      <c r="CP274" s="52"/>
      <c r="CQ274" s="52"/>
      <c r="CR274" s="52"/>
      <c r="CS274" s="52"/>
      <c r="CT274" s="52"/>
      <c r="CU274" s="52"/>
      <c r="CV274" s="52"/>
      <c r="CW274" s="52"/>
      <c r="CX274" s="52"/>
      <c r="CY274" s="52"/>
      <c r="CZ274" s="52"/>
      <c r="DA274" s="52"/>
      <c r="DB274" s="52"/>
      <c r="DC274" s="52"/>
      <c r="DD274" s="52"/>
      <c r="DE274" s="52"/>
      <c r="DF274" s="52"/>
      <c r="DG274" s="52"/>
      <c r="DH274" s="52"/>
      <c r="DI274" s="52"/>
      <c r="DJ274" s="52"/>
      <c r="DK274" s="52"/>
      <c r="DL274" s="52"/>
      <c r="DM274" s="52"/>
      <c r="DN274" s="52"/>
      <c r="DO274" s="52"/>
      <c r="DP274" s="52"/>
      <c r="DQ274" s="52"/>
      <c r="DR274" s="52"/>
      <c r="DS274" s="52"/>
      <c r="DT274" s="52"/>
      <c r="DU274" s="52"/>
      <c r="DV274" s="52"/>
      <c r="DW274" s="52"/>
      <c r="DX274" s="52"/>
      <c r="DY274" s="52"/>
      <c r="DZ274" s="52"/>
      <c r="EA274" s="52"/>
      <c r="EB274" s="52"/>
      <c r="EC274" s="52"/>
      <c r="ED274" s="52"/>
      <c r="EE274" s="52"/>
      <c r="EF274" s="52"/>
      <c r="EG274" s="52"/>
      <c r="EH274" s="52"/>
      <c r="EI274" s="52"/>
      <c r="EJ274" s="52"/>
      <c r="EK274" s="52"/>
      <c r="EL274" s="52"/>
      <c r="EM274" s="52"/>
      <c r="EN274" s="52"/>
      <c r="EO274" s="52"/>
      <c r="EP274" s="52"/>
      <c r="EQ274" s="52"/>
      <c r="ER274" s="52"/>
      <c r="ES274" s="52"/>
      <c r="ET274" s="52"/>
      <c r="EU274" s="52"/>
      <c r="EV274" s="52"/>
      <c r="EW274" s="52"/>
      <c r="EX274" s="52"/>
      <c r="EY274" s="52"/>
      <c r="EZ274" s="52"/>
      <c r="FA274" s="52"/>
      <c r="FB274" s="52"/>
      <c r="FC274" s="52"/>
      <c r="FD274" s="52"/>
      <c r="FE274" s="52"/>
      <c r="FF274" s="52"/>
      <c r="FG274" s="52"/>
      <c r="FH274" s="52"/>
      <c r="FI274" s="52"/>
      <c r="FJ274" s="52"/>
      <c r="FK274" s="52"/>
      <c r="FL274" s="52"/>
      <c r="FM274" s="52"/>
      <c r="FN274" s="52"/>
      <c r="FO274" s="52"/>
      <c r="FP274" s="52"/>
      <c r="FQ274" s="52"/>
      <c r="FR274" s="52"/>
      <c r="FS274" s="52"/>
      <c r="FT274" s="52"/>
      <c r="FU274" s="52"/>
      <c r="FV274" s="52"/>
      <c r="FW274" s="52"/>
      <c r="FX274" s="52"/>
      <c r="FY274" s="52"/>
      <c r="FZ274" s="52"/>
      <c r="GA274" s="52"/>
      <c r="GB274" s="52"/>
      <c r="GC274" s="52"/>
      <c r="GD274" s="52"/>
    </row>
    <row r="275" spans="1:186" s="53" customFormat="1" x14ac:dyDescent="0.2">
      <c r="A275" s="52"/>
      <c r="B275" s="137"/>
      <c r="C275" s="137"/>
      <c r="D275" s="137"/>
      <c r="E275" s="137"/>
      <c r="F275" s="137"/>
      <c r="G275" s="137"/>
      <c r="H275" s="137"/>
      <c r="I275" s="130"/>
      <c r="J275" s="52"/>
      <c r="K275" s="52"/>
      <c r="L275" s="52"/>
      <c r="M275" s="52"/>
      <c r="N275" s="52"/>
      <c r="O275" s="52"/>
      <c r="P275" s="52"/>
      <c r="Q275" s="52"/>
      <c r="R275" s="52"/>
      <c r="S275" s="52"/>
      <c r="T275" s="52"/>
      <c r="U275" s="52"/>
      <c r="V275" s="52"/>
      <c r="W275" s="52"/>
      <c r="X275" s="52"/>
      <c r="Y275" s="52"/>
      <c r="Z275" s="52"/>
      <c r="AA275" s="52"/>
      <c r="AB275" s="52"/>
      <c r="AC275" s="52"/>
      <c r="AD275" s="52"/>
      <c r="AE275" s="52"/>
      <c r="AF275" s="52"/>
      <c r="AG275" s="52"/>
      <c r="AH275" s="52"/>
      <c r="AI275" s="52"/>
      <c r="AJ275" s="52"/>
      <c r="AK275" s="52"/>
      <c r="AL275" s="52"/>
      <c r="AM275" s="52"/>
      <c r="AN275" s="52"/>
      <c r="AO275" s="52"/>
      <c r="AP275" s="52"/>
      <c r="AQ275" s="52"/>
      <c r="AR275" s="52"/>
      <c r="AS275" s="52"/>
      <c r="AT275" s="52"/>
      <c r="AU275" s="52"/>
      <c r="AV275" s="52"/>
      <c r="AW275" s="52"/>
      <c r="AX275" s="52"/>
      <c r="AY275" s="52"/>
      <c r="AZ275" s="52"/>
      <c r="BA275" s="52"/>
      <c r="BB275" s="52"/>
      <c r="BC275" s="52"/>
      <c r="BD275" s="52"/>
      <c r="BE275" s="52"/>
      <c r="BF275" s="52"/>
      <c r="BG275" s="52"/>
      <c r="BH275" s="52"/>
      <c r="BI275" s="52"/>
      <c r="BJ275" s="52"/>
      <c r="BK275" s="52"/>
      <c r="BL275" s="52"/>
      <c r="BM275" s="52"/>
      <c r="BN275" s="52"/>
      <c r="BO275" s="52"/>
      <c r="BP275" s="52"/>
      <c r="BQ275" s="52"/>
      <c r="BR275" s="52"/>
      <c r="BS275" s="52"/>
      <c r="BT275" s="52"/>
      <c r="BU275" s="52"/>
      <c r="BV275" s="52"/>
      <c r="BW275" s="52"/>
      <c r="BX275" s="52"/>
      <c r="BY275" s="52"/>
      <c r="BZ275" s="52"/>
      <c r="CA275" s="52"/>
      <c r="CB275" s="52"/>
      <c r="CC275" s="52"/>
      <c r="CD275" s="52"/>
      <c r="CE275" s="52"/>
      <c r="CF275" s="52"/>
      <c r="CG275" s="52"/>
      <c r="CH275" s="52"/>
      <c r="CI275" s="52"/>
      <c r="CJ275" s="52"/>
      <c r="CK275" s="52"/>
      <c r="CL275" s="52"/>
      <c r="CM275" s="52"/>
      <c r="CN275" s="52"/>
      <c r="CO275" s="52"/>
      <c r="CP275" s="52"/>
      <c r="CQ275" s="52"/>
      <c r="CR275" s="52"/>
      <c r="CS275" s="52"/>
      <c r="CT275" s="52"/>
      <c r="CU275" s="52"/>
      <c r="CV275" s="52"/>
      <c r="CW275" s="52"/>
      <c r="CX275" s="52"/>
      <c r="CY275" s="52"/>
      <c r="CZ275" s="52"/>
      <c r="DA275" s="52"/>
      <c r="DB275" s="52"/>
      <c r="DC275" s="52"/>
      <c r="DD275" s="52"/>
      <c r="DE275" s="52"/>
      <c r="DF275" s="52"/>
      <c r="DG275" s="52"/>
      <c r="DH275" s="52"/>
      <c r="DI275" s="52"/>
      <c r="DJ275" s="52"/>
      <c r="DK275" s="52"/>
      <c r="DL275" s="52"/>
      <c r="DM275" s="52"/>
      <c r="DN275" s="52"/>
      <c r="DO275" s="52"/>
      <c r="DP275" s="52"/>
      <c r="DQ275" s="52"/>
      <c r="DR275" s="52"/>
      <c r="DS275" s="52"/>
      <c r="DT275" s="52"/>
      <c r="DU275" s="52"/>
      <c r="DV275" s="52"/>
      <c r="DW275" s="52"/>
      <c r="DX275" s="52"/>
      <c r="DY275" s="52"/>
      <c r="DZ275" s="52"/>
      <c r="EA275" s="52"/>
      <c r="EB275" s="52"/>
      <c r="EC275" s="52"/>
      <c r="ED275" s="52"/>
      <c r="EE275" s="52"/>
      <c r="EF275" s="52"/>
      <c r="EG275" s="52"/>
      <c r="EH275" s="52"/>
      <c r="EI275" s="52"/>
      <c r="EJ275" s="52"/>
      <c r="EK275" s="52"/>
      <c r="EL275" s="52"/>
      <c r="EM275" s="52"/>
      <c r="EN275" s="52"/>
      <c r="EO275" s="52"/>
      <c r="EP275" s="52"/>
      <c r="EQ275" s="52"/>
      <c r="ER275" s="52"/>
      <c r="ES275" s="52"/>
      <c r="ET275" s="52"/>
      <c r="EU275" s="52"/>
      <c r="EV275" s="52"/>
      <c r="EW275" s="52"/>
      <c r="EX275" s="52"/>
      <c r="EY275" s="52"/>
      <c r="EZ275" s="52"/>
      <c r="FA275" s="52"/>
      <c r="FB275" s="52"/>
      <c r="FC275" s="52"/>
      <c r="FD275" s="52"/>
      <c r="FE275" s="52"/>
      <c r="FF275" s="52"/>
      <c r="FG275" s="52"/>
      <c r="FH275" s="52"/>
      <c r="FI275" s="52"/>
      <c r="FJ275" s="52"/>
      <c r="FK275" s="52"/>
      <c r="FL275" s="52"/>
      <c r="FM275" s="52"/>
      <c r="FN275" s="52"/>
      <c r="FO275" s="52"/>
      <c r="FP275" s="52"/>
      <c r="FQ275" s="52"/>
      <c r="FR275" s="52"/>
      <c r="FS275" s="52"/>
      <c r="FT275" s="52"/>
      <c r="FU275" s="52"/>
      <c r="FV275" s="52"/>
      <c r="FW275" s="52"/>
      <c r="FX275" s="52"/>
      <c r="FY275" s="52"/>
      <c r="FZ275" s="52"/>
      <c r="GA275" s="52"/>
      <c r="GB275" s="52"/>
      <c r="GC275" s="52"/>
      <c r="GD275" s="52"/>
    </row>
    <row r="276" spans="1:186" s="53" customFormat="1" ht="30" x14ac:dyDescent="0.2">
      <c r="A276" s="52"/>
      <c r="B276" s="306" t="s">
        <v>110</v>
      </c>
      <c r="C276" s="306"/>
      <c r="D276" s="129"/>
      <c r="E276" s="129" t="s">
        <v>50</v>
      </c>
      <c r="F276" s="199" t="str">
        <f>IF(Cform_weight_hosing&gt;0,Nr_horses*Nappl_hosing*Qform_appl_hosing*AREAskin_hosing*Cform_weight_hosing*Frider_hosing*Fraction_soil*0.000000001,"??")</f>
        <v>??</v>
      </c>
      <c r="G276" s="118" t="s">
        <v>22</v>
      </c>
      <c r="H276" s="118" t="s">
        <v>8</v>
      </c>
      <c r="I276" s="140" t="s">
        <v>111</v>
      </c>
      <c r="J276" s="52"/>
      <c r="K276" s="52"/>
      <c r="L276" s="52"/>
      <c r="M276" s="52"/>
      <c r="N276" s="52"/>
      <c r="O276" s="52"/>
      <c r="P276" s="52"/>
      <c r="Q276" s="52"/>
      <c r="R276" s="52"/>
      <c r="S276" s="52"/>
      <c r="T276" s="52"/>
      <c r="U276" s="52"/>
      <c r="V276" s="52"/>
      <c r="W276" s="52"/>
      <c r="X276" s="52"/>
      <c r="Y276" s="52"/>
      <c r="Z276" s="52"/>
      <c r="AA276" s="52"/>
      <c r="AB276" s="52"/>
      <c r="AC276" s="52"/>
      <c r="AD276" s="52"/>
      <c r="AE276" s="52"/>
      <c r="AF276" s="52"/>
      <c r="AG276" s="52"/>
      <c r="AH276" s="52"/>
      <c r="AI276" s="52"/>
      <c r="AJ276" s="52"/>
      <c r="AK276" s="52"/>
      <c r="AL276" s="52"/>
      <c r="AM276" s="52"/>
      <c r="AN276" s="52"/>
      <c r="AO276" s="52"/>
      <c r="AP276" s="52"/>
      <c r="AQ276" s="52"/>
      <c r="AR276" s="52"/>
      <c r="AS276" s="52"/>
      <c r="AT276" s="52"/>
      <c r="AU276" s="52"/>
      <c r="AV276" s="52"/>
      <c r="AW276" s="52"/>
      <c r="AX276" s="52"/>
      <c r="AY276" s="52"/>
      <c r="AZ276" s="52"/>
      <c r="BA276" s="52"/>
      <c r="BB276" s="52"/>
      <c r="BC276" s="52"/>
      <c r="BD276" s="52"/>
      <c r="BE276" s="52"/>
      <c r="BF276" s="52"/>
      <c r="BG276" s="52"/>
      <c r="BH276" s="52"/>
      <c r="BI276" s="52"/>
      <c r="BJ276" s="52"/>
      <c r="BK276" s="52"/>
      <c r="BL276" s="52"/>
      <c r="BM276" s="52"/>
      <c r="BN276" s="52"/>
      <c r="BO276" s="52"/>
      <c r="BP276" s="52"/>
      <c r="BQ276" s="52"/>
      <c r="BR276" s="52"/>
      <c r="BS276" s="52"/>
      <c r="BT276" s="52"/>
      <c r="BU276" s="52"/>
      <c r="BV276" s="52"/>
      <c r="BW276" s="52"/>
      <c r="BX276" s="52"/>
      <c r="BY276" s="52"/>
      <c r="BZ276" s="52"/>
      <c r="CA276" s="52"/>
      <c r="CB276" s="52"/>
      <c r="CC276" s="52"/>
      <c r="CD276" s="52"/>
      <c r="CE276" s="52"/>
      <c r="CF276" s="52"/>
      <c r="CG276" s="52"/>
      <c r="CH276" s="52"/>
      <c r="CI276" s="52"/>
      <c r="CJ276" s="52"/>
      <c r="CK276" s="52"/>
      <c r="CL276" s="52"/>
      <c r="CM276" s="52"/>
      <c r="CN276" s="52"/>
      <c r="CO276" s="52"/>
      <c r="CP276" s="52"/>
      <c r="CQ276" s="52"/>
      <c r="CR276" s="52"/>
      <c r="CS276" s="52"/>
      <c r="CT276" s="52"/>
      <c r="CU276" s="52"/>
      <c r="CV276" s="52"/>
      <c r="CW276" s="52"/>
      <c r="CX276" s="52"/>
      <c r="CY276" s="52"/>
      <c r="CZ276" s="52"/>
      <c r="DA276" s="52"/>
      <c r="DB276" s="52"/>
      <c r="DC276" s="52"/>
      <c r="DD276" s="52"/>
      <c r="DE276" s="52"/>
      <c r="DF276" s="52"/>
      <c r="DG276" s="52"/>
      <c r="DH276" s="52"/>
      <c r="DI276" s="52"/>
      <c r="DJ276" s="52"/>
      <c r="DK276" s="52"/>
      <c r="DL276" s="52"/>
      <c r="DM276" s="52"/>
      <c r="DN276" s="52"/>
      <c r="DO276" s="52"/>
      <c r="DP276" s="52"/>
      <c r="DQ276" s="52"/>
      <c r="DR276" s="52"/>
      <c r="DS276" s="52"/>
      <c r="DT276" s="52"/>
      <c r="DU276" s="52"/>
      <c r="DV276" s="52"/>
      <c r="DW276" s="52"/>
      <c r="DX276" s="52"/>
      <c r="DY276" s="52"/>
      <c r="DZ276" s="52"/>
      <c r="EA276" s="52"/>
      <c r="EB276" s="52"/>
      <c r="EC276" s="52"/>
      <c r="ED276" s="52"/>
      <c r="EE276" s="52"/>
      <c r="EF276" s="52"/>
      <c r="EG276" s="52"/>
      <c r="EH276" s="52"/>
      <c r="EI276" s="52"/>
      <c r="EJ276" s="52"/>
      <c r="EK276" s="52"/>
      <c r="EL276" s="52"/>
      <c r="EM276" s="52"/>
      <c r="EN276" s="52"/>
      <c r="EO276" s="52"/>
      <c r="EP276" s="52"/>
      <c r="EQ276" s="52"/>
      <c r="ER276" s="52"/>
      <c r="ES276" s="52"/>
      <c r="ET276" s="52"/>
      <c r="EU276" s="52"/>
      <c r="EV276" s="52"/>
      <c r="EW276" s="52"/>
      <c r="EX276" s="52"/>
      <c r="EY276" s="52"/>
      <c r="EZ276" s="52"/>
      <c r="FA276" s="52"/>
      <c r="FB276" s="52"/>
      <c r="FC276" s="52"/>
      <c r="FD276" s="52"/>
      <c r="FE276" s="52"/>
      <c r="FF276" s="52"/>
      <c r="FG276" s="52"/>
      <c r="FH276" s="52"/>
      <c r="FI276" s="52"/>
      <c r="FJ276" s="52"/>
      <c r="FK276" s="52"/>
      <c r="FL276" s="52"/>
      <c r="FM276" s="52"/>
      <c r="FN276" s="52"/>
      <c r="FO276" s="52"/>
      <c r="FP276" s="52"/>
      <c r="FQ276" s="52"/>
      <c r="FR276" s="52"/>
      <c r="FS276" s="52"/>
      <c r="FT276" s="52"/>
      <c r="FU276" s="52"/>
      <c r="FV276" s="52"/>
      <c r="FW276" s="52"/>
      <c r="FX276" s="52"/>
      <c r="FY276" s="52"/>
      <c r="FZ276" s="52"/>
      <c r="GA276" s="52"/>
      <c r="GB276" s="52"/>
      <c r="GC276" s="52"/>
      <c r="GD276" s="52"/>
    </row>
    <row r="277" spans="1:186" s="53" customFormat="1" x14ac:dyDescent="0.2">
      <c r="A277" s="52"/>
      <c r="B277" s="124"/>
      <c r="C277" s="124"/>
      <c r="D277" s="129"/>
      <c r="E277" s="129"/>
      <c r="F277" s="129"/>
      <c r="G277" s="118"/>
      <c r="H277" s="118"/>
      <c r="I277" s="124"/>
      <c r="J277" s="52"/>
      <c r="K277" s="52"/>
      <c r="L277" s="52"/>
      <c r="M277" s="52"/>
      <c r="N277" s="52"/>
      <c r="O277" s="52"/>
      <c r="P277" s="52"/>
      <c r="Q277" s="52"/>
      <c r="R277" s="52"/>
      <c r="S277" s="52"/>
      <c r="T277" s="52"/>
      <c r="U277" s="52"/>
      <c r="V277" s="52"/>
      <c r="W277" s="52"/>
      <c r="X277" s="52"/>
      <c r="Y277" s="52"/>
      <c r="Z277" s="52"/>
      <c r="AA277" s="52"/>
      <c r="AB277" s="52"/>
      <c r="AC277" s="52"/>
      <c r="AD277" s="52"/>
      <c r="AE277" s="52"/>
      <c r="AF277" s="52"/>
      <c r="AG277" s="52"/>
      <c r="AH277" s="52"/>
      <c r="AI277" s="52"/>
      <c r="AJ277" s="52"/>
      <c r="AK277" s="52"/>
      <c r="AL277" s="52"/>
      <c r="AM277" s="52"/>
      <c r="AN277" s="52"/>
      <c r="AO277" s="52"/>
      <c r="AP277" s="52"/>
      <c r="AQ277" s="52"/>
      <c r="AR277" s="52"/>
      <c r="AS277" s="52"/>
      <c r="AT277" s="52"/>
      <c r="AU277" s="52"/>
      <c r="AV277" s="52"/>
      <c r="AW277" s="52"/>
      <c r="AX277" s="52"/>
      <c r="AY277" s="52"/>
      <c r="AZ277" s="52"/>
      <c r="BA277" s="52"/>
      <c r="BB277" s="52"/>
      <c r="BC277" s="52"/>
      <c r="BD277" s="52"/>
      <c r="BE277" s="52"/>
      <c r="BF277" s="52"/>
      <c r="BG277" s="52"/>
      <c r="BH277" s="52"/>
      <c r="BI277" s="52"/>
      <c r="BJ277" s="52"/>
      <c r="BK277" s="52"/>
      <c r="BL277" s="52"/>
      <c r="BM277" s="52"/>
      <c r="BN277" s="52"/>
      <c r="BO277" s="52"/>
      <c r="BP277" s="52"/>
      <c r="BQ277" s="52"/>
      <c r="BR277" s="52"/>
      <c r="BS277" s="52"/>
      <c r="BT277" s="52"/>
      <c r="BU277" s="52"/>
      <c r="BV277" s="52"/>
      <c r="BW277" s="52"/>
      <c r="BX277" s="52"/>
      <c r="BY277" s="52"/>
      <c r="BZ277" s="52"/>
      <c r="CA277" s="52"/>
      <c r="CB277" s="52"/>
      <c r="CC277" s="52"/>
      <c r="CD277" s="52"/>
      <c r="CE277" s="52"/>
      <c r="CF277" s="52"/>
      <c r="CG277" s="52"/>
      <c r="CH277" s="52"/>
      <c r="CI277" s="52"/>
      <c r="CJ277" s="52"/>
      <c r="CK277" s="52"/>
      <c r="CL277" s="52"/>
      <c r="CM277" s="52"/>
      <c r="CN277" s="52"/>
      <c r="CO277" s="52"/>
      <c r="CP277" s="52"/>
      <c r="CQ277" s="52"/>
      <c r="CR277" s="52"/>
      <c r="CS277" s="52"/>
      <c r="CT277" s="52"/>
      <c r="CU277" s="52"/>
      <c r="CV277" s="52"/>
      <c r="CW277" s="52"/>
      <c r="CX277" s="52"/>
      <c r="CY277" s="52"/>
      <c r="CZ277" s="52"/>
      <c r="DA277" s="52"/>
      <c r="DB277" s="52"/>
      <c r="DC277" s="52"/>
      <c r="DD277" s="52"/>
      <c r="DE277" s="52"/>
      <c r="DF277" s="52"/>
      <c r="DG277" s="52"/>
      <c r="DH277" s="52"/>
      <c r="DI277" s="52"/>
      <c r="DJ277" s="52"/>
      <c r="DK277" s="52"/>
      <c r="DL277" s="52"/>
      <c r="DM277" s="52"/>
      <c r="DN277" s="52"/>
      <c r="DO277" s="52"/>
      <c r="DP277" s="52"/>
      <c r="DQ277" s="52"/>
      <c r="DR277" s="52"/>
      <c r="DS277" s="52"/>
      <c r="DT277" s="52"/>
      <c r="DU277" s="52"/>
      <c r="DV277" s="52"/>
      <c r="DW277" s="52"/>
      <c r="DX277" s="52"/>
      <c r="DY277" s="52"/>
      <c r="DZ277" s="52"/>
      <c r="EA277" s="52"/>
      <c r="EB277" s="52"/>
      <c r="EC277" s="52"/>
      <c r="ED277" s="52"/>
      <c r="EE277" s="52"/>
      <c r="EF277" s="52"/>
      <c r="EG277" s="52"/>
      <c r="EH277" s="52"/>
      <c r="EI277" s="52"/>
      <c r="EJ277" s="52"/>
      <c r="EK277" s="52"/>
      <c r="EL277" s="52"/>
      <c r="EM277" s="52"/>
      <c r="EN277" s="52"/>
      <c r="EO277" s="52"/>
      <c r="EP277" s="52"/>
      <c r="EQ277" s="52"/>
      <c r="ER277" s="52"/>
      <c r="ES277" s="52"/>
      <c r="ET277" s="52"/>
      <c r="EU277" s="52"/>
      <c r="EV277" s="52"/>
      <c r="EW277" s="52"/>
      <c r="EX277" s="52"/>
      <c r="EY277" s="52"/>
      <c r="EZ277" s="52"/>
      <c r="FA277" s="52"/>
      <c r="FB277" s="52"/>
      <c r="FC277" s="52"/>
      <c r="FD277" s="52"/>
      <c r="FE277" s="52"/>
      <c r="FF277" s="52"/>
      <c r="FG277" s="52"/>
      <c r="FH277" s="52"/>
      <c r="FI277" s="52"/>
      <c r="FJ277" s="52"/>
      <c r="FK277" s="52"/>
      <c r="FL277" s="52"/>
      <c r="FM277" s="52"/>
      <c r="FN277" s="52"/>
      <c r="FO277" s="52"/>
      <c r="FP277" s="52"/>
      <c r="FQ277" s="52"/>
      <c r="FR277" s="52"/>
      <c r="FS277" s="52"/>
      <c r="FT277" s="52"/>
      <c r="FU277" s="52"/>
      <c r="FV277" s="52"/>
      <c r="FW277" s="52"/>
      <c r="FX277" s="52"/>
      <c r="FY277" s="52"/>
      <c r="FZ277" s="52"/>
      <c r="GA277" s="52"/>
      <c r="GB277" s="52"/>
      <c r="GC277" s="52"/>
      <c r="GD277" s="52"/>
    </row>
    <row r="278" spans="1:186" s="52" customFormat="1" x14ac:dyDescent="0.2">
      <c r="B278" s="306"/>
      <c r="C278" s="306"/>
      <c r="D278" s="124"/>
      <c r="E278" s="129"/>
      <c r="F278" s="129"/>
      <c r="G278" s="129"/>
      <c r="H278" s="129"/>
      <c r="I278" s="124"/>
    </row>
    <row r="279" spans="1:186" s="30" customFormat="1" x14ac:dyDescent="0.2">
      <c r="G279" s="40"/>
      <c r="H279" s="40"/>
      <c r="I279" s="31"/>
    </row>
    <row r="280" spans="1:186" s="30" customFormat="1" x14ac:dyDescent="0.2">
      <c r="B280" s="141" t="s">
        <v>12</v>
      </c>
      <c r="C280" s="141"/>
      <c r="F280" s="143"/>
      <c r="G280" s="144"/>
      <c r="H280" s="40"/>
      <c r="I280" s="31"/>
    </row>
    <row r="281" spans="1:186" s="30" customFormat="1" x14ac:dyDescent="0.2">
      <c r="E281" s="31"/>
    </row>
    <row r="282" spans="1:186" s="30" customFormat="1" x14ac:dyDescent="0.2">
      <c r="E282" s="31"/>
    </row>
    <row r="283" spans="1:186" s="30" customFormat="1" x14ac:dyDescent="0.2">
      <c r="E283" s="31"/>
    </row>
    <row r="284" spans="1:186" s="30" customFormat="1" x14ac:dyDescent="0.2">
      <c r="E284" s="31"/>
    </row>
    <row r="285" spans="1:186" s="30" customFormat="1" x14ac:dyDescent="0.2">
      <c r="E285" s="31"/>
    </row>
    <row r="286" spans="1:186" s="30" customFormat="1" x14ac:dyDescent="0.2">
      <c r="E286" s="31"/>
    </row>
    <row r="287" spans="1:186" s="30" customFormat="1" x14ac:dyDescent="0.2">
      <c r="E287" s="31"/>
    </row>
    <row r="288" spans="1:186" s="30" customFormat="1" x14ac:dyDescent="0.2">
      <c r="E288" s="31"/>
    </row>
    <row r="289" spans="5:5" s="30" customFormat="1" x14ac:dyDescent="0.2">
      <c r="E289" s="31"/>
    </row>
    <row r="290" spans="5:5" s="30" customFormat="1" x14ac:dyDescent="0.2">
      <c r="E290" s="31"/>
    </row>
    <row r="291" spans="5:5" s="30" customFormat="1" x14ac:dyDescent="0.2">
      <c r="E291" s="31"/>
    </row>
    <row r="292" spans="5:5" s="30" customFormat="1" x14ac:dyDescent="0.2">
      <c r="E292" s="31"/>
    </row>
    <row r="293" spans="5:5" s="30" customFormat="1" x14ac:dyDescent="0.2">
      <c r="E293" s="31"/>
    </row>
    <row r="294" spans="5:5" s="30" customFormat="1" x14ac:dyDescent="0.2">
      <c r="E294" s="31"/>
    </row>
    <row r="295" spans="5:5" s="30" customFormat="1" x14ac:dyDescent="0.2">
      <c r="E295" s="31"/>
    </row>
    <row r="296" spans="5:5" s="30" customFormat="1" x14ac:dyDescent="0.2">
      <c r="E296" s="31"/>
    </row>
    <row r="297" spans="5:5" s="30" customFormat="1" x14ac:dyDescent="0.2">
      <c r="E297" s="31"/>
    </row>
    <row r="298" spans="5:5" s="30" customFormat="1" x14ac:dyDescent="0.2">
      <c r="E298" s="31"/>
    </row>
    <row r="299" spans="5:5" s="30" customFormat="1" x14ac:dyDescent="0.2">
      <c r="E299" s="31"/>
    </row>
    <row r="300" spans="5:5" s="30" customFormat="1" x14ac:dyDescent="0.2">
      <c r="E300" s="31"/>
    </row>
    <row r="301" spans="5:5" s="30" customFormat="1" x14ac:dyDescent="0.2">
      <c r="E301" s="31"/>
    </row>
    <row r="302" spans="5:5" s="30" customFormat="1" x14ac:dyDescent="0.2">
      <c r="E302" s="31"/>
    </row>
    <row r="303" spans="5:5" s="30" customFormat="1" x14ac:dyDescent="0.2">
      <c r="E303" s="31"/>
    </row>
    <row r="304" spans="5:5" s="30" customFormat="1" x14ac:dyDescent="0.2">
      <c r="E304" s="31"/>
    </row>
    <row r="305" spans="5:5" s="30" customFormat="1" x14ac:dyDescent="0.2">
      <c r="E305" s="31"/>
    </row>
    <row r="306" spans="5:5" s="30" customFormat="1" x14ac:dyDescent="0.2">
      <c r="E306" s="31"/>
    </row>
    <row r="307" spans="5:5" s="30" customFormat="1" x14ac:dyDescent="0.2">
      <c r="E307" s="31"/>
    </row>
    <row r="308" spans="5:5" s="30" customFormat="1" x14ac:dyDescent="0.2">
      <c r="E308" s="31"/>
    </row>
    <row r="309" spans="5:5" s="30" customFormat="1" x14ac:dyDescent="0.2">
      <c r="E309" s="31"/>
    </row>
    <row r="310" spans="5:5" s="30" customFormat="1" x14ac:dyDescent="0.2">
      <c r="E310" s="31"/>
    </row>
    <row r="311" spans="5:5" s="30" customFormat="1" x14ac:dyDescent="0.2">
      <c r="E311" s="31"/>
    </row>
    <row r="312" spans="5:5" s="30" customFormat="1" x14ac:dyDescent="0.2">
      <c r="E312" s="31"/>
    </row>
    <row r="313" spans="5:5" s="30" customFormat="1" x14ac:dyDescent="0.2">
      <c r="E313" s="31"/>
    </row>
    <row r="314" spans="5:5" s="30" customFormat="1" x14ac:dyDescent="0.2">
      <c r="E314" s="31"/>
    </row>
    <row r="315" spans="5:5" s="30" customFormat="1" x14ac:dyDescent="0.2">
      <c r="E315" s="31"/>
    </row>
    <row r="316" spans="5:5" s="30" customFormat="1" x14ac:dyDescent="0.2">
      <c r="E316" s="31"/>
    </row>
    <row r="317" spans="5:5" s="30" customFormat="1" x14ac:dyDescent="0.2">
      <c r="E317" s="31"/>
    </row>
    <row r="318" spans="5:5" s="30" customFormat="1" x14ac:dyDescent="0.2">
      <c r="E318" s="31"/>
    </row>
    <row r="319" spans="5:5" s="30" customFormat="1" x14ac:dyDescent="0.2">
      <c r="E319" s="31"/>
    </row>
    <row r="320" spans="5:5" s="30" customFormat="1" x14ac:dyDescent="0.2">
      <c r="E320" s="31"/>
    </row>
    <row r="321" spans="5:5" s="30" customFormat="1" x14ac:dyDescent="0.2">
      <c r="E321" s="31"/>
    </row>
    <row r="322" spans="5:5" s="30" customFormat="1" x14ac:dyDescent="0.2">
      <c r="E322" s="31"/>
    </row>
    <row r="323" spans="5:5" s="30" customFormat="1" x14ac:dyDescent="0.2">
      <c r="E323" s="31"/>
    </row>
    <row r="324" spans="5:5" s="30" customFormat="1" x14ac:dyDescent="0.2">
      <c r="E324" s="31"/>
    </row>
    <row r="325" spans="5:5" s="30" customFormat="1" x14ac:dyDescent="0.2">
      <c r="E325" s="31"/>
    </row>
    <row r="326" spans="5:5" s="30" customFormat="1" x14ac:dyDescent="0.2">
      <c r="E326" s="31"/>
    </row>
    <row r="327" spans="5:5" s="30" customFormat="1" x14ac:dyDescent="0.2">
      <c r="E327" s="31"/>
    </row>
    <row r="328" spans="5:5" s="30" customFormat="1" x14ac:dyDescent="0.2">
      <c r="E328" s="31"/>
    </row>
    <row r="329" spans="5:5" s="30" customFormat="1" x14ac:dyDescent="0.2">
      <c r="E329" s="31"/>
    </row>
    <row r="330" spans="5:5" s="30" customFormat="1" x14ac:dyDescent="0.2">
      <c r="E330" s="31"/>
    </row>
    <row r="331" spans="5:5" s="30" customFormat="1" x14ac:dyDescent="0.2">
      <c r="E331" s="31"/>
    </row>
    <row r="332" spans="5:5" s="30" customFormat="1" x14ac:dyDescent="0.2">
      <c r="E332" s="31"/>
    </row>
    <row r="333" spans="5:5" s="30" customFormat="1" x14ac:dyDescent="0.2">
      <c r="E333" s="31"/>
    </row>
    <row r="334" spans="5:5" s="30" customFormat="1" x14ac:dyDescent="0.2">
      <c r="E334" s="31"/>
    </row>
    <row r="335" spans="5:5" s="30" customFormat="1" x14ac:dyDescent="0.2">
      <c r="E335" s="31"/>
    </row>
    <row r="336" spans="5:5" s="30" customFormat="1" x14ac:dyDescent="0.2">
      <c r="E336" s="31"/>
    </row>
    <row r="337" spans="5:5" s="30" customFormat="1" x14ac:dyDescent="0.2">
      <c r="E337" s="31"/>
    </row>
    <row r="338" spans="5:5" s="30" customFormat="1" x14ac:dyDescent="0.2">
      <c r="E338" s="31"/>
    </row>
    <row r="339" spans="5:5" s="30" customFormat="1" x14ac:dyDescent="0.2">
      <c r="E339" s="31"/>
    </row>
    <row r="340" spans="5:5" s="30" customFormat="1" x14ac:dyDescent="0.2">
      <c r="E340" s="31"/>
    </row>
    <row r="341" spans="5:5" s="30" customFormat="1" x14ac:dyDescent="0.2">
      <c r="E341" s="31"/>
    </row>
    <row r="342" spans="5:5" s="30" customFormat="1" x14ac:dyDescent="0.2">
      <c r="E342" s="31"/>
    </row>
    <row r="343" spans="5:5" s="30" customFormat="1" x14ac:dyDescent="0.2">
      <c r="E343" s="31"/>
    </row>
    <row r="344" spans="5:5" s="30" customFormat="1" x14ac:dyDescent="0.2">
      <c r="E344" s="31"/>
    </row>
    <row r="345" spans="5:5" s="30" customFormat="1" x14ac:dyDescent="0.2">
      <c r="E345" s="31"/>
    </row>
  </sheetData>
  <sheetProtection password="CDAE" sheet="1" objects="1" scenarios="1" formatCells="0" formatColumns="0" formatRows="0"/>
  <mergeCells count="74">
    <mergeCell ref="B84:I84"/>
    <mergeCell ref="B126:I126"/>
    <mergeCell ref="B210:I210"/>
    <mergeCell ref="B247:I247"/>
    <mergeCell ref="B16:I16"/>
    <mergeCell ref="B170:I170"/>
    <mergeCell ref="B228:C228"/>
    <mergeCell ref="B232:C232"/>
    <mergeCell ref="B109:C109"/>
    <mergeCell ref="B110:C110"/>
    <mergeCell ref="B136:I136"/>
    <mergeCell ref="B142:C142"/>
    <mergeCell ref="B148:C148"/>
    <mergeCell ref="B224:C224"/>
    <mergeCell ref="B226:C226"/>
    <mergeCell ref="B171:I171"/>
    <mergeCell ref="B9:I9"/>
    <mergeCell ref="B10:I10"/>
    <mergeCell ref="B11:I11"/>
    <mergeCell ref="B15:I15"/>
    <mergeCell ref="B12:I12"/>
    <mergeCell ref="B177:C177"/>
    <mergeCell ref="B179:C179"/>
    <mergeCell ref="B181:C181"/>
    <mergeCell ref="B182:C182"/>
    <mergeCell ref="B183:C183"/>
    <mergeCell ref="B241:C241"/>
    <mergeCell ref="B230:C230"/>
    <mergeCell ref="B34:I34"/>
    <mergeCell ref="B144:C144"/>
    <mergeCell ref="B20:I20"/>
    <mergeCell ref="B71:C71"/>
    <mergeCell ref="B119:C119"/>
    <mergeCell ref="B98:C98"/>
    <mergeCell ref="B102:C102"/>
    <mergeCell ref="B108:C108"/>
    <mergeCell ref="B117:C117"/>
    <mergeCell ref="B33:I33"/>
    <mergeCell ref="B69:C69"/>
    <mergeCell ref="B220:C220"/>
    <mergeCell ref="B222:C222"/>
    <mergeCell ref="B239:C239"/>
    <mergeCell ref="B278:C278"/>
    <mergeCell ref="B263:C263"/>
    <mergeCell ref="B267:C267"/>
    <mergeCell ref="B269:C269"/>
    <mergeCell ref="B257:C257"/>
    <mergeCell ref="B261:C261"/>
    <mergeCell ref="B262:C262"/>
    <mergeCell ref="B264:C264"/>
    <mergeCell ref="B266:C266"/>
    <mergeCell ref="B276:C276"/>
    <mergeCell ref="B23:I23"/>
    <mergeCell ref="B146:C146"/>
    <mergeCell ref="B159:C159"/>
    <mergeCell ref="B161:C161"/>
    <mergeCell ref="B73:C73"/>
    <mergeCell ref="B75:C75"/>
    <mergeCell ref="B42:C42"/>
    <mergeCell ref="B100:C100"/>
    <mergeCell ref="B103:C103"/>
    <mergeCell ref="B104:C104"/>
    <mergeCell ref="B105:C105"/>
    <mergeCell ref="B106:C106"/>
    <mergeCell ref="B107:C107"/>
    <mergeCell ref="B150:C150"/>
    <mergeCell ref="B25:I25"/>
    <mergeCell ref="B27:I27"/>
    <mergeCell ref="B202:C202"/>
    <mergeCell ref="B186:C186"/>
    <mergeCell ref="B187:C187"/>
    <mergeCell ref="B196:C196"/>
    <mergeCell ref="B198:C198"/>
    <mergeCell ref="B200:C200"/>
  </mergeCells>
  <dataValidations count="2">
    <dataValidation type="list" allowBlank="1" showInputMessage="1" showErrorMessage="1" sqref="C40">
      <formula1>AnimalSpecies</formula1>
    </dataValidation>
    <dataValidation type="list" allowBlank="1" showInputMessage="1" showErrorMessage="1" sqref="C152">
      <formula1>CatsDogs</formula1>
    </dataValidation>
  </dataValidations>
  <hyperlinks>
    <hyperlink ref="B9:I9" location="'PT19-application on animal skin'!Emissions_during_application__ESD_§_3.2.4.1__p.34" display="Emissions during application (ESD § 3.2.4.1, p.34)"/>
    <hyperlink ref="B10:I10" location="'PT19-application on animal skin'!A__Direct_emissions_to_soil__ESD_Table_3_10__p.36___Table_3_11__p.37" display="      A) Direct emissions to soil (ESD Table 3-10, p.36 &amp; Table 3-11, p.37)"/>
    <hyperlink ref="B11:I11" location="'PT19-application on animal skin'!B__Emissions_to_paved_ground_and_discharge_to_STPs_or_surface_water_bodies__ESD_Table_3_12__p.39___Table_3_13__p.40" display="      B) Emissions to paved ground and discharge to STPs or surface water bodies (ESD Table 3-12, p.39 &amp; Table 3-13, p.40)"/>
    <hyperlink ref="B12:I12" location="'PT19-application on animal skin'!C__Indoor_applications_on_cats_and_dogs__emissions_to_STPs__ESD_p.40___Table_3_16__p.48___Table_3_18__p.50" display="      C) Indoor applications on cats and dogs: emissions to STPs (ESD p.40 &amp; Table 3-16, p.48 &amp; Table 3-18, p.50)"/>
    <hyperlink ref="B15:I15" location="'PT19-application on animal skin'!Emissions_through_rolling_of_horses__ESD_§_3.2.4.2__p.40__Table_3_14__p.42" display="Emissions through rolling of horses (ESD § 3.2.4.2, p.40; Table 3-14, p.42)"/>
    <hyperlink ref="B16:I16" location="'PT19-application on animal skin'!Emissions_due_to_hosing_of_horses__ESD_§_3.2.4.3__p.42__Table_3_15__p.43" display="Emissions due to hosing of horses (ESD § 3.2.4.3, p.42; Table 3-15, p.43)"/>
    <hyperlink ref="B13:I13" location="'PT19-application on animal skin'!_1._Emission_scenario_for_calculating_the_release_to_wastewater_from_surface_spray_repellents_used_indoors___application_step" display="          1. Emission scenario for calculating the release to wastewater from surface spray repellents used indoors - application step"/>
    <hyperlink ref="B14:I14" location="'PT19-application on animal skin'!_2._Emission_scenario_for_calculating_the_release_to_wastewater_from_surface_spray_repellents_used_indoors___cleaning_step" display="          2. Emission scenario for calculating the release to wastewater from surface spray repellents used indoors - cleaning step"/>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E440"/>
  <sheetViews>
    <sheetView topLeftCell="A157" zoomScaleNormal="100" workbookViewId="0"/>
  </sheetViews>
  <sheetFormatPr defaultColWidth="8.75" defaultRowHeight="12.75" x14ac:dyDescent="0.2"/>
  <cols>
    <col min="1" max="1" width="1.625" style="52" customWidth="1"/>
    <col min="2" max="2" width="15.625" style="53" customWidth="1"/>
    <col min="3" max="3" width="25.625" style="53" customWidth="1"/>
    <col min="4" max="4" width="1.625" style="53" customWidth="1"/>
    <col min="5" max="5" width="15.625" style="197" customWidth="1"/>
    <col min="6" max="6" width="1.625" style="197" customWidth="1"/>
    <col min="7" max="7" width="15.625" style="53" customWidth="1"/>
    <col min="8" max="9" width="10.625" style="53" customWidth="1"/>
    <col min="10" max="10" width="55.625" style="53" customWidth="1"/>
    <col min="11" max="13" width="15.625" style="52" customWidth="1"/>
    <col min="14" max="62" width="8.75" style="52"/>
    <col min="63" max="16384" width="8.75" style="53"/>
  </cols>
  <sheetData>
    <row r="1" spans="1:102" s="52" customFormat="1" x14ac:dyDescent="0.2">
      <c r="E1" s="176"/>
      <c r="F1" s="176"/>
    </row>
    <row r="2" spans="1:102" ht="20.25" x14ac:dyDescent="0.2">
      <c r="B2" s="161" t="s">
        <v>25</v>
      </c>
      <c r="C2" s="162"/>
      <c r="D2" s="162"/>
      <c r="E2" s="163"/>
      <c r="F2" s="163"/>
      <c r="G2" s="50"/>
      <c r="H2" s="50"/>
      <c r="I2" s="50"/>
      <c r="J2" s="50"/>
      <c r="K2" s="50"/>
      <c r="L2" s="50"/>
      <c r="M2" s="50"/>
      <c r="N2" s="50"/>
    </row>
    <row r="3" spans="1:102" ht="14.25" x14ac:dyDescent="0.2">
      <c r="B3" s="241"/>
      <c r="C3" s="165"/>
      <c r="D3" s="165"/>
      <c r="E3" s="166"/>
      <c r="F3" s="166"/>
      <c r="G3" s="50"/>
      <c r="H3" s="50"/>
      <c r="I3" s="50"/>
      <c r="J3" s="50"/>
      <c r="K3" s="50"/>
      <c r="L3" s="50"/>
      <c r="M3" s="50"/>
      <c r="N3" s="50"/>
    </row>
    <row r="4" spans="1:102" ht="15" x14ac:dyDescent="0.2">
      <c r="B4" s="241"/>
      <c r="C4" s="242"/>
      <c r="D4" s="242"/>
      <c r="E4" s="243"/>
      <c r="F4" s="243"/>
      <c r="G4" s="50"/>
      <c r="H4" s="50"/>
      <c r="I4" s="50"/>
      <c r="J4" s="50"/>
      <c r="K4" s="50"/>
      <c r="L4" s="50"/>
      <c r="M4" s="50"/>
      <c r="N4" s="50"/>
    </row>
    <row r="5" spans="1:102" ht="18" x14ac:dyDescent="0.2">
      <c r="B5" s="88" t="s">
        <v>478</v>
      </c>
      <c r="C5" s="90"/>
      <c r="D5" s="90"/>
      <c r="E5" s="91"/>
      <c r="F5" s="91"/>
      <c r="G5" s="167"/>
      <c r="H5" s="167"/>
      <c r="I5" s="167"/>
      <c r="J5" s="168"/>
      <c r="K5" s="50"/>
      <c r="L5" s="50"/>
      <c r="M5" s="50"/>
      <c r="N5" s="50"/>
    </row>
    <row r="6" spans="1:102" ht="15.75" thickBot="1" x14ac:dyDescent="0.25">
      <c r="A6" s="50"/>
      <c r="B6" s="51"/>
      <c r="C6" s="51"/>
      <c r="D6" s="51"/>
      <c r="E6" s="51"/>
      <c r="F6" s="51"/>
      <c r="G6" s="51"/>
      <c r="H6" s="51"/>
      <c r="I6" s="51"/>
      <c r="J6" s="51"/>
      <c r="K6" s="50"/>
      <c r="L6" s="50"/>
      <c r="M6" s="50"/>
      <c r="N6" s="50"/>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row>
    <row r="7" spans="1:102" ht="14.25" x14ac:dyDescent="0.2">
      <c r="A7" s="50"/>
      <c r="B7" s="54" t="s">
        <v>520</v>
      </c>
      <c r="C7" s="55"/>
      <c r="D7" s="55"/>
      <c r="E7" s="55"/>
      <c r="F7" s="55"/>
      <c r="G7" s="55"/>
      <c r="H7" s="55"/>
      <c r="I7" s="55"/>
      <c r="J7" s="56"/>
      <c r="K7" s="50"/>
      <c r="L7" s="57"/>
      <c r="M7" s="50"/>
      <c r="N7" s="50"/>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row>
    <row r="8" spans="1:102" ht="14.25" x14ac:dyDescent="0.2">
      <c r="A8" s="50"/>
      <c r="B8" s="294"/>
      <c r="C8" s="50"/>
      <c r="D8" s="50"/>
      <c r="E8" s="50"/>
      <c r="F8" s="50"/>
      <c r="G8" s="50"/>
      <c r="H8" s="50"/>
      <c r="I8" s="50"/>
      <c r="J8" s="295"/>
      <c r="K8" s="50"/>
      <c r="L8" s="57"/>
      <c r="M8" s="50"/>
      <c r="N8" s="50"/>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row>
    <row r="9" spans="1:102" s="70" customFormat="1" ht="24.95" customHeight="1" x14ac:dyDescent="0.2">
      <c r="A9" s="67"/>
      <c r="B9" s="308" t="s">
        <v>479</v>
      </c>
      <c r="C9" s="309"/>
      <c r="D9" s="309"/>
      <c r="E9" s="309"/>
      <c r="F9" s="309"/>
      <c r="G9" s="309"/>
      <c r="H9" s="309"/>
      <c r="I9" s="309"/>
      <c r="J9" s="239"/>
      <c r="K9" s="67"/>
      <c r="L9" s="67"/>
      <c r="M9" s="67"/>
      <c r="N9" s="67"/>
    </row>
    <row r="10" spans="1:102" s="70" customFormat="1" ht="20.100000000000001" customHeight="1" x14ac:dyDescent="0.2">
      <c r="A10" s="67"/>
      <c r="B10" s="311" t="s">
        <v>530</v>
      </c>
      <c r="C10" s="312"/>
      <c r="D10" s="312"/>
      <c r="E10" s="312"/>
      <c r="F10" s="312"/>
      <c r="G10" s="312"/>
      <c r="H10" s="312"/>
      <c r="I10" s="312"/>
      <c r="J10" s="239"/>
      <c r="K10" s="67"/>
      <c r="L10" s="67"/>
      <c r="M10" s="67"/>
      <c r="N10" s="67"/>
    </row>
    <row r="11" spans="1:102" s="70" customFormat="1" ht="20.100000000000001" customHeight="1" x14ac:dyDescent="0.2">
      <c r="A11" s="67"/>
      <c r="B11" s="311" t="s">
        <v>531</v>
      </c>
      <c r="C11" s="312"/>
      <c r="D11" s="312"/>
      <c r="E11" s="312"/>
      <c r="F11" s="312"/>
      <c r="G11" s="312"/>
      <c r="H11" s="312"/>
      <c r="I11" s="312"/>
      <c r="J11" s="239"/>
      <c r="K11" s="67"/>
      <c r="L11" s="67"/>
      <c r="M11" s="67"/>
      <c r="N11" s="67"/>
    </row>
    <row r="12" spans="1:102" s="70" customFormat="1" ht="20.100000000000001" customHeight="1" x14ac:dyDescent="0.2">
      <c r="A12" s="67"/>
      <c r="B12" s="322" t="s">
        <v>534</v>
      </c>
      <c r="C12" s="323"/>
      <c r="D12" s="323"/>
      <c r="E12" s="323"/>
      <c r="F12" s="323"/>
      <c r="G12" s="323"/>
      <c r="H12" s="323"/>
      <c r="I12" s="323"/>
      <c r="J12" s="324"/>
      <c r="K12" s="67"/>
      <c r="L12" s="67"/>
      <c r="M12" s="67"/>
      <c r="N12" s="67"/>
    </row>
    <row r="13" spans="1:102" s="70" customFormat="1" ht="20.100000000000001" customHeight="1" x14ac:dyDescent="0.2">
      <c r="A13" s="67"/>
      <c r="B13" s="322" t="s">
        <v>535</v>
      </c>
      <c r="C13" s="323"/>
      <c r="D13" s="323"/>
      <c r="E13" s="323"/>
      <c r="F13" s="323"/>
      <c r="G13" s="323"/>
      <c r="H13" s="323"/>
      <c r="I13" s="323"/>
      <c r="J13" s="324"/>
      <c r="K13" s="67"/>
      <c r="L13" s="67"/>
      <c r="M13" s="67"/>
      <c r="N13" s="67"/>
    </row>
    <row r="14" spans="1:102" s="70" customFormat="1" ht="20.100000000000001" customHeight="1" x14ac:dyDescent="0.2">
      <c r="A14" s="67"/>
      <c r="B14" s="322" t="s">
        <v>536</v>
      </c>
      <c r="C14" s="323"/>
      <c r="D14" s="323"/>
      <c r="E14" s="323"/>
      <c r="F14" s="323"/>
      <c r="G14" s="323"/>
      <c r="H14" s="323"/>
      <c r="I14" s="323"/>
      <c r="J14" s="324"/>
      <c r="K14" s="67"/>
      <c r="L14" s="67"/>
      <c r="M14" s="67"/>
      <c r="N14" s="67"/>
    </row>
    <row r="15" spans="1:102" s="70" customFormat="1" ht="20.100000000000001" customHeight="1" x14ac:dyDescent="0.2">
      <c r="A15" s="67"/>
      <c r="B15" s="322" t="s">
        <v>537</v>
      </c>
      <c r="C15" s="323"/>
      <c r="D15" s="323"/>
      <c r="E15" s="323"/>
      <c r="F15" s="323"/>
      <c r="G15" s="323"/>
      <c r="H15" s="323"/>
      <c r="I15" s="323"/>
      <c r="J15" s="324"/>
      <c r="K15" s="67"/>
      <c r="L15" s="67"/>
      <c r="M15" s="67"/>
      <c r="N15" s="67"/>
    </row>
    <row r="16" spans="1:102" s="70" customFormat="1" ht="24.95" customHeight="1" x14ac:dyDescent="0.2">
      <c r="A16" s="67"/>
      <c r="B16" s="308" t="s">
        <v>497</v>
      </c>
      <c r="C16" s="309"/>
      <c r="D16" s="309"/>
      <c r="E16" s="309"/>
      <c r="F16" s="309"/>
      <c r="G16" s="309"/>
      <c r="H16" s="309"/>
      <c r="I16" s="309"/>
      <c r="J16" s="239"/>
      <c r="K16" s="67"/>
      <c r="L16" s="67"/>
      <c r="M16" s="67"/>
      <c r="N16" s="67"/>
    </row>
    <row r="17" spans="1:67" s="70" customFormat="1" ht="24.95" customHeight="1" x14ac:dyDescent="0.2">
      <c r="A17" s="67"/>
      <c r="B17" s="311" t="s">
        <v>532</v>
      </c>
      <c r="C17" s="312"/>
      <c r="D17" s="312"/>
      <c r="E17" s="312"/>
      <c r="F17" s="312"/>
      <c r="G17" s="312"/>
      <c r="H17" s="312"/>
      <c r="I17" s="312"/>
      <c r="J17" s="239"/>
      <c r="K17" s="67"/>
      <c r="L17" s="67"/>
      <c r="M17" s="67"/>
      <c r="N17" s="67"/>
    </row>
    <row r="18" spans="1:67" s="70" customFormat="1" ht="24.95" customHeight="1" x14ac:dyDescent="0.2">
      <c r="A18" s="67"/>
      <c r="B18" s="311" t="s">
        <v>533</v>
      </c>
      <c r="C18" s="312"/>
      <c r="D18" s="312"/>
      <c r="E18" s="312"/>
      <c r="F18" s="312"/>
      <c r="G18" s="312"/>
      <c r="H18" s="312"/>
      <c r="I18" s="312"/>
      <c r="J18" s="239"/>
      <c r="K18" s="67"/>
      <c r="L18" s="67"/>
      <c r="M18" s="67"/>
      <c r="N18" s="67"/>
    </row>
    <row r="19" spans="1:67" s="70" customFormat="1" ht="13.5" thickBot="1" x14ac:dyDescent="0.25">
      <c r="A19" s="67"/>
      <c r="B19" s="76"/>
      <c r="C19" s="77"/>
      <c r="D19" s="77"/>
      <c r="E19" s="77"/>
      <c r="F19" s="77"/>
      <c r="G19" s="77"/>
      <c r="H19" s="77"/>
      <c r="I19" s="77"/>
      <c r="J19" s="240"/>
      <c r="K19" s="67"/>
      <c r="L19" s="67"/>
      <c r="M19" s="67"/>
      <c r="N19" s="67"/>
    </row>
    <row r="20" spans="1:67" s="70" customFormat="1" x14ac:dyDescent="0.2">
      <c r="A20" s="67"/>
      <c r="B20" s="67"/>
      <c r="C20" s="67"/>
      <c r="D20" s="67"/>
      <c r="E20" s="67"/>
      <c r="F20" s="67"/>
      <c r="G20" s="67"/>
      <c r="H20" s="67"/>
      <c r="I20" s="67"/>
      <c r="J20" s="72"/>
      <c r="K20" s="67"/>
      <c r="L20" s="67"/>
      <c r="M20" s="67"/>
      <c r="N20" s="67"/>
    </row>
    <row r="21" spans="1:67" s="248" customFormat="1" ht="14.25" x14ac:dyDescent="0.2">
      <c r="A21" s="70"/>
      <c r="B21" s="244" t="s">
        <v>518</v>
      </c>
      <c r="C21" s="245"/>
      <c r="D21" s="245"/>
      <c r="E21" s="246"/>
      <c r="F21" s="246"/>
      <c r="G21" s="247"/>
      <c r="H21" s="247"/>
      <c r="I21" s="247"/>
      <c r="J21" s="247"/>
      <c r="K21" s="67"/>
      <c r="L21" s="67"/>
      <c r="M21" s="67"/>
      <c r="N21" s="67"/>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row>
    <row r="22" spans="1:67" s="52" customFormat="1" ht="30.75" customHeight="1" x14ac:dyDescent="0.2">
      <c r="B22" s="315" t="s">
        <v>519</v>
      </c>
      <c r="C22" s="315"/>
      <c r="D22" s="315"/>
      <c r="E22" s="315"/>
      <c r="F22" s="315"/>
      <c r="G22" s="315"/>
      <c r="H22" s="315"/>
      <c r="I22" s="315"/>
      <c r="J22" s="315"/>
      <c r="K22" s="98"/>
      <c r="L22" s="98"/>
      <c r="M22" s="98"/>
    </row>
    <row r="23" spans="1:67" s="59" customFormat="1" x14ac:dyDescent="0.2">
      <c r="B23" s="65"/>
      <c r="C23" s="65"/>
      <c r="D23" s="65"/>
      <c r="E23" s="65"/>
      <c r="F23" s="65"/>
      <c r="G23" s="65"/>
      <c r="H23" s="65"/>
      <c r="I23" s="65"/>
      <c r="J23" s="65"/>
      <c r="K23" s="98"/>
      <c r="L23" s="98"/>
      <c r="M23" s="98"/>
    </row>
    <row r="24" spans="1:67" ht="18" x14ac:dyDescent="0.2">
      <c r="B24" s="317" t="s">
        <v>479</v>
      </c>
      <c r="C24" s="317"/>
      <c r="D24" s="317"/>
      <c r="E24" s="317"/>
      <c r="F24" s="317"/>
      <c r="G24" s="317"/>
      <c r="H24" s="317"/>
      <c r="I24" s="317"/>
      <c r="J24" s="317"/>
      <c r="K24" s="50"/>
      <c r="L24" s="50"/>
      <c r="BI24" s="53"/>
      <c r="BJ24" s="53"/>
    </row>
    <row r="25" spans="1:67" s="52" customFormat="1" x14ac:dyDescent="0.2">
      <c r="B25" s="249"/>
      <c r="H25" s="180"/>
      <c r="I25" s="70"/>
      <c r="J25" s="176"/>
    </row>
    <row r="26" spans="1:67" ht="15" x14ac:dyDescent="0.2">
      <c r="B26" s="318" t="s">
        <v>480</v>
      </c>
      <c r="C26" s="318"/>
      <c r="D26" s="318"/>
      <c r="E26" s="318"/>
      <c r="F26" s="318"/>
      <c r="G26" s="318"/>
      <c r="H26" s="318"/>
      <c r="I26" s="318"/>
      <c r="J26" s="318"/>
      <c r="K26" s="50"/>
      <c r="L26" s="50"/>
      <c r="BI26" s="53"/>
      <c r="BJ26" s="53"/>
    </row>
    <row r="27" spans="1:67" x14ac:dyDescent="0.2">
      <c r="B27" s="248"/>
      <c r="C27" s="171"/>
      <c r="D27" s="171"/>
      <c r="E27" s="58"/>
      <c r="F27" s="58"/>
      <c r="G27" s="58"/>
      <c r="H27" s="58"/>
      <c r="I27" s="58"/>
      <c r="J27" s="61"/>
      <c r="AU27" s="53"/>
      <c r="AV27" s="53"/>
      <c r="AW27" s="53"/>
      <c r="AX27" s="53"/>
      <c r="AY27" s="53"/>
      <c r="AZ27" s="53"/>
      <c r="BA27" s="53"/>
      <c r="BB27" s="53"/>
      <c r="BC27" s="53"/>
      <c r="BD27" s="53"/>
      <c r="BE27" s="53"/>
      <c r="BF27" s="53"/>
      <c r="BG27" s="53"/>
      <c r="BH27" s="53"/>
      <c r="BI27" s="53"/>
      <c r="BJ27" s="53"/>
    </row>
    <row r="28" spans="1:67" x14ac:dyDescent="0.2">
      <c r="B28" s="171" t="s">
        <v>19</v>
      </c>
      <c r="C28" s="171"/>
      <c r="D28" s="171"/>
      <c r="E28" s="58"/>
      <c r="F28" s="58"/>
      <c r="G28" s="58"/>
      <c r="H28" s="58"/>
      <c r="I28" s="58"/>
      <c r="J28" s="61"/>
      <c r="AU28" s="53"/>
      <c r="AV28" s="53"/>
      <c r="AW28" s="53"/>
      <c r="AX28" s="53"/>
      <c r="AY28" s="53"/>
      <c r="AZ28" s="53"/>
      <c r="BA28" s="53"/>
      <c r="BB28" s="53"/>
      <c r="BC28" s="53"/>
      <c r="BD28" s="53"/>
      <c r="BE28" s="53"/>
      <c r="BF28" s="53"/>
      <c r="BG28" s="53"/>
      <c r="BH28" s="53"/>
      <c r="BI28" s="53"/>
      <c r="BJ28" s="53"/>
    </row>
    <row r="29" spans="1:67" x14ac:dyDescent="0.2">
      <c r="B29" s="67" t="s">
        <v>333</v>
      </c>
      <c r="C29" s="172"/>
      <c r="D29" s="172"/>
      <c r="E29" s="67"/>
      <c r="F29" s="67"/>
      <c r="G29" s="67"/>
      <c r="H29" s="67"/>
      <c r="I29" s="67"/>
      <c r="J29" s="72"/>
      <c r="AU29" s="53"/>
      <c r="AV29" s="53"/>
      <c r="AW29" s="53"/>
      <c r="AX29" s="53"/>
      <c r="AY29" s="53"/>
      <c r="AZ29" s="53"/>
      <c r="BA29" s="53"/>
      <c r="BB29" s="53"/>
      <c r="BC29" s="53"/>
      <c r="BD29" s="53"/>
      <c r="BE29" s="53"/>
      <c r="BF29" s="53"/>
      <c r="BG29" s="53"/>
      <c r="BH29" s="53"/>
      <c r="BI29" s="53"/>
      <c r="BJ29" s="53"/>
    </row>
    <row r="30" spans="1:67" x14ac:dyDescent="0.2">
      <c r="B30" s="307" t="s">
        <v>202</v>
      </c>
      <c r="C30" s="307"/>
      <c r="D30" s="307"/>
      <c r="E30" s="307"/>
      <c r="F30" s="307"/>
      <c r="G30" s="307"/>
      <c r="H30" s="307"/>
      <c r="I30" s="307"/>
      <c r="J30" s="307"/>
      <c r="K30" s="50"/>
      <c r="L30" s="50"/>
      <c r="M30" s="50"/>
      <c r="N30" s="50"/>
      <c r="O30" s="50"/>
      <c r="P30" s="50"/>
      <c r="Q30" s="50"/>
      <c r="R30" s="50"/>
      <c r="S30" s="50"/>
      <c r="BK30" s="52"/>
      <c r="BL30" s="52"/>
      <c r="BM30" s="52"/>
      <c r="BN30" s="52"/>
      <c r="BO30" s="52"/>
    </row>
    <row r="31" spans="1:67" x14ac:dyDescent="0.2">
      <c r="B31" s="307" t="s">
        <v>339</v>
      </c>
      <c r="C31" s="307"/>
      <c r="D31" s="307"/>
      <c r="E31" s="307"/>
      <c r="F31" s="307"/>
      <c r="G31" s="307"/>
      <c r="H31" s="307"/>
      <c r="I31" s="307"/>
      <c r="J31" s="307"/>
      <c r="K31" s="50"/>
      <c r="L31" s="50"/>
      <c r="M31" s="50"/>
      <c r="N31" s="50"/>
      <c r="O31" s="50"/>
      <c r="P31" s="50"/>
      <c r="Q31" s="50"/>
      <c r="R31" s="50"/>
      <c r="S31" s="50"/>
      <c r="BK31" s="52"/>
      <c r="BL31" s="52"/>
      <c r="BM31" s="52"/>
      <c r="BN31" s="52"/>
      <c r="BO31" s="52"/>
    </row>
    <row r="32" spans="1:67" s="52" customFormat="1" ht="15" x14ac:dyDescent="0.2">
      <c r="D32" s="110"/>
      <c r="E32" s="111"/>
      <c r="F32" s="111"/>
      <c r="G32" s="173"/>
      <c r="H32" s="173"/>
      <c r="I32" s="173"/>
      <c r="J32" s="50"/>
      <c r="K32" s="50"/>
      <c r="L32" s="50"/>
      <c r="M32" s="50"/>
      <c r="N32" s="50"/>
    </row>
    <row r="33" spans="2:62" ht="15" x14ac:dyDescent="0.2">
      <c r="B33" s="113" t="s">
        <v>0</v>
      </c>
      <c r="C33" s="113"/>
      <c r="D33" s="113"/>
      <c r="E33" s="133"/>
      <c r="F33" s="133"/>
      <c r="G33" s="133"/>
      <c r="H33" s="133"/>
      <c r="I33" s="133"/>
      <c r="J33" s="174"/>
      <c r="AU33" s="53"/>
      <c r="AV33" s="53"/>
      <c r="AW33" s="53"/>
      <c r="AX33" s="53"/>
      <c r="AY33" s="53"/>
      <c r="AZ33" s="53"/>
      <c r="BA33" s="53"/>
      <c r="BB33" s="53"/>
      <c r="BC33" s="53"/>
      <c r="BD33" s="53"/>
      <c r="BE33" s="53"/>
      <c r="BF33" s="53"/>
      <c r="BG33" s="53"/>
      <c r="BH33" s="53"/>
      <c r="BI33" s="53"/>
      <c r="BJ33" s="53"/>
    </row>
    <row r="34" spans="2:62" x14ac:dyDescent="0.2">
      <c r="B34" s="126"/>
      <c r="C34" s="126"/>
      <c r="D34" s="126"/>
      <c r="E34" s="126"/>
      <c r="F34" s="126"/>
      <c r="G34" s="126"/>
      <c r="H34" s="126"/>
      <c r="I34" s="126"/>
      <c r="J34" s="130"/>
      <c r="AU34" s="53"/>
      <c r="AV34" s="53"/>
      <c r="AW34" s="53"/>
      <c r="AX34" s="53"/>
      <c r="AY34" s="53"/>
      <c r="AZ34" s="53"/>
      <c r="BA34" s="53"/>
      <c r="BB34" s="53"/>
      <c r="BC34" s="53"/>
      <c r="BD34" s="53"/>
      <c r="BE34" s="53"/>
      <c r="BF34" s="53"/>
      <c r="BG34" s="53"/>
      <c r="BH34" s="53"/>
      <c r="BI34" s="53"/>
      <c r="BJ34" s="53"/>
    </row>
    <row r="35" spans="2:62" ht="15" x14ac:dyDescent="0.2">
      <c r="B35" s="134" t="s">
        <v>2</v>
      </c>
      <c r="C35" s="134"/>
      <c r="D35" s="134"/>
      <c r="E35" s="135" t="s">
        <v>4</v>
      </c>
      <c r="F35" s="135"/>
      <c r="G35" s="136" t="s">
        <v>7</v>
      </c>
      <c r="H35" s="136" t="s">
        <v>3</v>
      </c>
      <c r="I35" s="136" t="s">
        <v>11</v>
      </c>
      <c r="J35" s="135" t="s">
        <v>444</v>
      </c>
      <c r="AU35" s="53"/>
      <c r="AV35" s="53"/>
      <c r="AW35" s="53"/>
      <c r="AX35" s="53"/>
      <c r="AY35" s="53"/>
      <c r="AZ35" s="53"/>
      <c r="BA35" s="53"/>
      <c r="BB35" s="53"/>
      <c r="BC35" s="53"/>
      <c r="BD35" s="53"/>
      <c r="BE35" s="53"/>
      <c r="BF35" s="53"/>
      <c r="BG35" s="53"/>
      <c r="BH35" s="53"/>
      <c r="BI35" s="53"/>
      <c r="BJ35" s="53"/>
    </row>
    <row r="36" spans="2:62" x14ac:dyDescent="0.2">
      <c r="B36" s="124"/>
      <c r="C36" s="134"/>
      <c r="D36" s="134"/>
      <c r="E36" s="135"/>
      <c r="F36" s="135"/>
      <c r="G36" s="136"/>
      <c r="H36" s="136"/>
      <c r="I36" s="136"/>
      <c r="J36" s="135"/>
      <c r="AU36" s="53"/>
      <c r="AV36" s="53"/>
      <c r="AW36" s="53"/>
      <c r="AX36" s="53"/>
      <c r="AY36" s="53"/>
      <c r="AZ36" s="53"/>
      <c r="BA36" s="53"/>
      <c r="BB36" s="53"/>
      <c r="BC36" s="53"/>
      <c r="BD36" s="53"/>
      <c r="BE36" s="53"/>
      <c r="BF36" s="53"/>
      <c r="BG36" s="53"/>
      <c r="BH36" s="53"/>
      <c r="BI36" s="53"/>
      <c r="BJ36" s="53"/>
    </row>
    <row r="37" spans="2:62" ht="15" x14ac:dyDescent="0.2">
      <c r="B37" s="306" t="s">
        <v>180</v>
      </c>
      <c r="C37" s="306"/>
      <c r="D37" s="175"/>
      <c r="E37" s="126" t="s">
        <v>181</v>
      </c>
      <c r="F37" s="126"/>
      <c r="G37" s="127"/>
      <c r="H37" s="128" t="s">
        <v>182</v>
      </c>
      <c r="I37" s="128" t="s">
        <v>6</v>
      </c>
      <c r="J37" s="139"/>
      <c r="AU37" s="53"/>
      <c r="AV37" s="53"/>
      <c r="AW37" s="53"/>
      <c r="AX37" s="53"/>
      <c r="AY37" s="53"/>
      <c r="AZ37" s="53"/>
      <c r="BA37" s="53"/>
      <c r="BB37" s="53"/>
      <c r="BC37" s="53"/>
      <c r="BD37" s="53"/>
      <c r="BE37" s="53"/>
      <c r="BF37" s="53"/>
      <c r="BG37" s="53"/>
      <c r="BH37" s="53"/>
      <c r="BI37" s="53"/>
      <c r="BJ37" s="53"/>
    </row>
    <row r="38" spans="2:62" s="52" customFormat="1" x14ac:dyDescent="0.2">
      <c r="B38" s="124"/>
      <c r="C38" s="124"/>
      <c r="D38" s="129"/>
      <c r="E38" s="130"/>
      <c r="F38" s="130"/>
      <c r="G38" s="128"/>
      <c r="H38" s="128"/>
      <c r="I38" s="128"/>
      <c r="J38" s="139"/>
    </row>
    <row r="39" spans="2:62" s="52" customFormat="1" ht="14.25" x14ac:dyDescent="0.2">
      <c r="B39" s="306" t="s">
        <v>183</v>
      </c>
      <c r="C39" s="306"/>
      <c r="D39" s="129"/>
      <c r="E39" s="130" t="s">
        <v>184</v>
      </c>
      <c r="F39" s="130"/>
      <c r="G39" s="128">
        <v>0.1</v>
      </c>
      <c r="H39" s="128" t="s">
        <v>5</v>
      </c>
      <c r="I39" s="128" t="s">
        <v>13</v>
      </c>
      <c r="J39" s="139"/>
    </row>
    <row r="40" spans="2:62" s="52" customFormat="1" x14ac:dyDescent="0.2">
      <c r="B40" s="124"/>
      <c r="C40" s="124"/>
      <c r="D40" s="129"/>
      <c r="E40" s="131"/>
      <c r="F40" s="131"/>
      <c r="G40" s="128"/>
      <c r="H40" s="128"/>
      <c r="I40" s="128"/>
      <c r="J40" s="139"/>
    </row>
    <row r="41" spans="2:62" s="52" customFormat="1" ht="31.5" customHeight="1" x14ac:dyDescent="0.2">
      <c r="B41" s="306" t="s">
        <v>188</v>
      </c>
      <c r="C41" s="306"/>
      <c r="D41" s="129"/>
      <c r="E41" s="130" t="s">
        <v>186</v>
      </c>
      <c r="F41" s="130"/>
      <c r="G41" s="128">
        <v>2E-3</v>
      </c>
      <c r="H41" s="128" t="s">
        <v>5</v>
      </c>
      <c r="I41" s="128" t="s">
        <v>13</v>
      </c>
      <c r="J41" s="139"/>
    </row>
    <row r="42" spans="2:62" s="52" customFormat="1" x14ac:dyDescent="0.2">
      <c r="B42" s="124"/>
      <c r="C42" s="124"/>
      <c r="D42" s="129"/>
      <c r="E42" s="130"/>
      <c r="F42" s="130"/>
      <c r="G42" s="128"/>
      <c r="H42" s="128"/>
      <c r="I42" s="128"/>
      <c r="J42" s="139"/>
    </row>
    <row r="43" spans="2:62" s="52" customFormat="1" ht="14.25" x14ac:dyDescent="0.2">
      <c r="B43" s="306" t="s">
        <v>189</v>
      </c>
      <c r="C43" s="306"/>
      <c r="D43" s="129"/>
      <c r="E43" s="130" t="s">
        <v>190</v>
      </c>
      <c r="F43" s="130"/>
      <c r="G43" s="128">
        <v>0.02</v>
      </c>
      <c r="H43" s="128" t="s">
        <v>5</v>
      </c>
      <c r="I43" s="128" t="s">
        <v>13</v>
      </c>
      <c r="J43" s="139"/>
    </row>
    <row r="44" spans="2:62" s="52" customFormat="1" x14ac:dyDescent="0.2">
      <c r="B44" s="124"/>
      <c r="C44" s="124"/>
      <c r="D44" s="129"/>
      <c r="E44" s="130"/>
      <c r="F44" s="130"/>
      <c r="G44" s="128"/>
      <c r="H44" s="128"/>
      <c r="I44" s="128"/>
      <c r="J44" s="130"/>
    </row>
    <row r="45" spans="2:62" s="52" customFormat="1" ht="14.25" x14ac:dyDescent="0.2">
      <c r="B45" s="306" t="s">
        <v>191</v>
      </c>
      <c r="C45" s="306"/>
      <c r="D45" s="129"/>
      <c r="E45" s="130" t="s">
        <v>192</v>
      </c>
      <c r="F45" s="130"/>
      <c r="G45" s="198">
        <f>1-F4_air</f>
        <v>0.98</v>
      </c>
      <c r="H45" s="128" t="s">
        <v>5</v>
      </c>
      <c r="I45" s="128" t="s">
        <v>193</v>
      </c>
      <c r="J45" s="130" t="s">
        <v>201</v>
      </c>
    </row>
    <row r="46" spans="2:62" s="52" customFormat="1" x14ac:dyDescent="0.2">
      <c r="B46" s="124"/>
      <c r="C46" s="124"/>
      <c r="D46" s="129"/>
      <c r="E46" s="130"/>
      <c r="F46" s="130"/>
      <c r="G46" s="128"/>
      <c r="H46" s="128"/>
      <c r="I46" s="128"/>
      <c r="J46" s="130"/>
    </row>
    <row r="47" spans="2:62" s="52" customFormat="1" ht="15" x14ac:dyDescent="0.2">
      <c r="B47" s="306" t="s">
        <v>194</v>
      </c>
      <c r="C47" s="306"/>
      <c r="D47" s="129"/>
      <c r="E47" s="130" t="s">
        <v>195</v>
      </c>
      <c r="F47" s="130"/>
      <c r="G47" s="128">
        <v>365</v>
      </c>
      <c r="H47" s="132" t="s">
        <v>196</v>
      </c>
      <c r="I47" s="128" t="s">
        <v>13</v>
      </c>
      <c r="J47" s="139"/>
    </row>
    <row r="48" spans="2:62" s="52" customFormat="1" x14ac:dyDescent="0.2">
      <c r="B48" s="124"/>
      <c r="C48" s="124"/>
      <c r="D48" s="129"/>
      <c r="E48" s="130"/>
      <c r="F48" s="130"/>
      <c r="G48" s="128"/>
      <c r="H48" s="132"/>
      <c r="I48" s="128"/>
      <c r="J48" s="130"/>
    </row>
    <row r="49" spans="2:62" s="52" customFormat="1" x14ac:dyDescent="0.2">
      <c r="B49" s="124"/>
      <c r="C49" s="124"/>
      <c r="D49" s="129"/>
      <c r="E49" s="130"/>
      <c r="F49" s="130"/>
      <c r="G49" s="128"/>
      <c r="H49" s="128"/>
      <c r="I49" s="128"/>
      <c r="J49" s="130"/>
    </row>
    <row r="50" spans="2:62" ht="15" x14ac:dyDescent="0.2">
      <c r="B50" s="113" t="s">
        <v>23</v>
      </c>
      <c r="C50" s="113"/>
      <c r="D50" s="113"/>
      <c r="E50" s="133"/>
      <c r="F50" s="133"/>
      <c r="G50" s="133"/>
      <c r="H50" s="133"/>
      <c r="I50" s="133"/>
      <c r="J50" s="174"/>
      <c r="AU50" s="53"/>
      <c r="AV50" s="53"/>
      <c r="AW50" s="53"/>
      <c r="AX50" s="53"/>
      <c r="AY50" s="53"/>
      <c r="AZ50" s="53"/>
      <c r="BA50" s="53"/>
      <c r="BB50" s="53"/>
      <c r="BC50" s="53"/>
      <c r="BD50" s="53"/>
      <c r="BE50" s="53"/>
      <c r="BF50" s="53"/>
      <c r="BG50" s="53"/>
      <c r="BH50" s="53"/>
      <c r="BI50" s="53"/>
      <c r="BJ50" s="53"/>
    </row>
    <row r="51" spans="2:62" x14ac:dyDescent="0.2">
      <c r="B51" s="126"/>
      <c r="C51" s="126"/>
      <c r="D51" s="126"/>
      <c r="E51" s="126"/>
      <c r="F51" s="126"/>
      <c r="G51" s="126"/>
      <c r="H51" s="126"/>
      <c r="I51" s="126"/>
      <c r="J51" s="130"/>
      <c r="AU51" s="53"/>
      <c r="AV51" s="53"/>
      <c r="AW51" s="53"/>
      <c r="AX51" s="53"/>
      <c r="AY51" s="53"/>
      <c r="AZ51" s="53"/>
      <c r="BA51" s="53"/>
      <c r="BB51" s="53"/>
      <c r="BC51" s="53"/>
      <c r="BD51" s="53"/>
      <c r="BE51" s="53"/>
      <c r="BF51" s="53"/>
      <c r="BG51" s="53"/>
      <c r="BH51" s="53"/>
      <c r="BI51" s="53"/>
      <c r="BJ51" s="53"/>
    </row>
    <row r="52" spans="2:62" ht="15" x14ac:dyDescent="0.2">
      <c r="B52" s="134" t="s">
        <v>2</v>
      </c>
      <c r="C52" s="134"/>
      <c r="D52" s="134"/>
      <c r="E52" s="135" t="s">
        <v>4</v>
      </c>
      <c r="F52" s="135"/>
      <c r="G52" s="136" t="s">
        <v>7</v>
      </c>
      <c r="H52" s="136" t="s">
        <v>3</v>
      </c>
      <c r="I52" s="136" t="s">
        <v>11</v>
      </c>
      <c r="J52" s="135" t="s">
        <v>444</v>
      </c>
      <c r="AU52" s="53"/>
      <c r="AV52" s="53"/>
      <c r="AW52" s="53"/>
      <c r="AX52" s="53"/>
      <c r="AY52" s="53"/>
      <c r="AZ52" s="53"/>
      <c r="BA52" s="53"/>
      <c r="BB52" s="53"/>
      <c r="BC52" s="53"/>
      <c r="BD52" s="53"/>
      <c r="BE52" s="53"/>
      <c r="BF52" s="53"/>
      <c r="BG52" s="53"/>
      <c r="BH52" s="53"/>
      <c r="BI52" s="53"/>
      <c r="BJ52" s="53"/>
    </row>
    <row r="53" spans="2:62" x14ac:dyDescent="0.2">
      <c r="B53" s="137"/>
      <c r="C53" s="137"/>
      <c r="D53" s="137"/>
      <c r="E53" s="137"/>
      <c r="F53" s="137"/>
      <c r="G53" s="137"/>
      <c r="H53" s="137"/>
      <c r="I53" s="137"/>
      <c r="J53" s="130"/>
      <c r="AU53" s="53"/>
      <c r="AV53" s="53"/>
      <c r="AW53" s="53"/>
      <c r="AX53" s="53"/>
      <c r="AY53" s="53"/>
      <c r="AZ53" s="53"/>
      <c r="BA53" s="53"/>
      <c r="BB53" s="53"/>
      <c r="BC53" s="53"/>
      <c r="BD53" s="53"/>
      <c r="BE53" s="53"/>
      <c r="BF53" s="53"/>
      <c r="BG53" s="53"/>
      <c r="BH53" s="53"/>
      <c r="BI53" s="53"/>
      <c r="BJ53" s="53"/>
    </row>
    <row r="54" spans="2:62" s="52" customFormat="1" ht="29.25" customHeight="1" x14ac:dyDescent="0.2">
      <c r="B54" s="306" t="s">
        <v>197</v>
      </c>
      <c r="C54" s="306"/>
      <c r="D54" s="129"/>
      <c r="E54" s="129" t="s">
        <v>185</v>
      </c>
      <c r="F54" s="129"/>
      <c r="G54" s="198" t="str">
        <f>IF(TONNAGE&gt;0,Fprodvolreg*TONNAGE,"??")</f>
        <v>??</v>
      </c>
      <c r="H54" s="128" t="s">
        <v>182</v>
      </c>
      <c r="I54" s="128" t="s">
        <v>8</v>
      </c>
      <c r="J54" s="139" t="s">
        <v>198</v>
      </c>
    </row>
    <row r="55" spans="2:62" s="52" customFormat="1" x14ac:dyDescent="0.2">
      <c r="B55" s="129"/>
      <c r="C55" s="124"/>
      <c r="D55" s="129"/>
      <c r="E55" s="129"/>
      <c r="F55" s="129"/>
      <c r="G55" s="126"/>
      <c r="H55" s="128"/>
      <c r="I55" s="128"/>
      <c r="J55" s="140"/>
    </row>
    <row r="56" spans="2:62" x14ac:dyDescent="0.2">
      <c r="B56" s="129"/>
      <c r="C56" s="129"/>
      <c r="D56" s="129"/>
      <c r="E56" s="126"/>
      <c r="F56" s="126"/>
      <c r="G56" s="126"/>
      <c r="H56" s="126"/>
      <c r="I56" s="126"/>
      <c r="J56" s="130"/>
      <c r="AU56" s="53"/>
      <c r="AV56" s="53"/>
      <c r="AW56" s="53"/>
      <c r="AX56" s="53"/>
      <c r="AY56" s="53"/>
      <c r="AZ56" s="53"/>
      <c r="BA56" s="53"/>
      <c r="BB56" s="53"/>
      <c r="BC56" s="53"/>
      <c r="BD56" s="53"/>
      <c r="BE56" s="53"/>
      <c r="BF56" s="53"/>
      <c r="BG56" s="53"/>
      <c r="BH56" s="53"/>
      <c r="BI56" s="53"/>
      <c r="BJ56" s="53"/>
    </row>
    <row r="57" spans="2:62" ht="15" x14ac:dyDescent="0.2">
      <c r="B57" s="113" t="s">
        <v>1</v>
      </c>
      <c r="C57" s="113"/>
      <c r="D57" s="113"/>
      <c r="E57" s="133"/>
      <c r="F57" s="133"/>
      <c r="G57" s="133"/>
      <c r="H57" s="133"/>
      <c r="I57" s="133"/>
      <c r="J57" s="174"/>
      <c r="AU57" s="53"/>
      <c r="AV57" s="53"/>
      <c r="AW57" s="53"/>
      <c r="AX57" s="53"/>
      <c r="AY57" s="53"/>
      <c r="AZ57" s="53"/>
      <c r="BA57" s="53"/>
      <c r="BB57" s="53"/>
      <c r="BC57" s="53"/>
      <c r="BD57" s="53"/>
      <c r="BE57" s="53"/>
      <c r="BF57" s="53"/>
      <c r="BG57" s="53"/>
      <c r="BH57" s="53"/>
      <c r="BI57" s="53"/>
      <c r="BJ57" s="53"/>
    </row>
    <row r="58" spans="2:62" x14ac:dyDescent="0.2">
      <c r="B58" s="126"/>
      <c r="C58" s="126"/>
      <c r="D58" s="126"/>
      <c r="E58" s="126"/>
      <c r="F58" s="126"/>
      <c r="G58" s="126"/>
      <c r="H58" s="126"/>
      <c r="I58" s="126"/>
      <c r="J58" s="130"/>
      <c r="AU58" s="53"/>
      <c r="AV58" s="53"/>
      <c r="AW58" s="53"/>
      <c r="AX58" s="53"/>
      <c r="AY58" s="53"/>
      <c r="AZ58" s="53"/>
      <c r="BA58" s="53"/>
      <c r="BB58" s="53"/>
      <c r="BC58" s="53"/>
      <c r="BD58" s="53"/>
      <c r="BE58" s="53"/>
      <c r="BF58" s="53"/>
      <c r="BG58" s="53"/>
      <c r="BH58" s="53"/>
      <c r="BI58" s="53"/>
      <c r="BJ58" s="53"/>
    </row>
    <row r="59" spans="2:62" ht="15" x14ac:dyDescent="0.2">
      <c r="B59" s="134" t="s">
        <v>2</v>
      </c>
      <c r="C59" s="134"/>
      <c r="D59" s="134"/>
      <c r="E59" s="135" t="s">
        <v>4</v>
      </c>
      <c r="F59" s="135"/>
      <c r="G59" s="136" t="s">
        <v>7</v>
      </c>
      <c r="H59" s="136" t="s">
        <v>3</v>
      </c>
      <c r="I59" s="136" t="s">
        <v>11</v>
      </c>
      <c r="J59" s="135" t="s">
        <v>444</v>
      </c>
      <c r="AU59" s="53"/>
      <c r="AV59" s="53"/>
      <c r="AW59" s="53"/>
      <c r="AX59" s="53"/>
      <c r="AY59" s="53"/>
      <c r="AZ59" s="53"/>
      <c r="BA59" s="53"/>
      <c r="BB59" s="53"/>
      <c r="BC59" s="53"/>
      <c r="BD59" s="53"/>
      <c r="BE59" s="53"/>
      <c r="BF59" s="53"/>
      <c r="BG59" s="53"/>
      <c r="BH59" s="53"/>
      <c r="BI59" s="53"/>
      <c r="BJ59" s="53"/>
    </row>
    <row r="60" spans="2:62" x14ac:dyDescent="0.2">
      <c r="B60" s="137"/>
      <c r="C60" s="137"/>
      <c r="D60" s="137"/>
      <c r="E60" s="137"/>
      <c r="F60" s="137"/>
      <c r="G60" s="137"/>
      <c r="H60" s="137"/>
      <c r="I60" s="137"/>
      <c r="J60" s="130"/>
      <c r="AU60" s="53"/>
      <c r="AV60" s="53"/>
      <c r="AW60" s="53"/>
      <c r="AX60" s="53"/>
      <c r="AY60" s="53"/>
      <c r="AZ60" s="53"/>
      <c r="BA60" s="53"/>
      <c r="BB60" s="53"/>
      <c r="BC60" s="53"/>
      <c r="BD60" s="53"/>
      <c r="BE60" s="53"/>
      <c r="BF60" s="53"/>
      <c r="BG60" s="53"/>
      <c r="BH60" s="53"/>
      <c r="BI60" s="53"/>
      <c r="BJ60" s="53"/>
    </row>
    <row r="61" spans="2:62" s="52" customFormat="1" ht="28.5" x14ac:dyDescent="0.2">
      <c r="B61" s="306" t="s">
        <v>86</v>
      </c>
      <c r="C61" s="306"/>
      <c r="D61" s="129"/>
      <c r="E61" s="129" t="s">
        <v>199</v>
      </c>
      <c r="F61" s="129"/>
      <c r="G61" s="199" t="str">
        <f>IF(NOT(TONNAGEreg="??"),TONNAGEreg*1000*Fmainsource4*F4_water/Temission4,"??")</f>
        <v>??</v>
      </c>
      <c r="H61" s="128" t="s">
        <v>22</v>
      </c>
      <c r="I61" s="128" t="s">
        <v>8</v>
      </c>
      <c r="J61" s="140" t="s">
        <v>200</v>
      </c>
    </row>
    <row r="62" spans="2:62" s="52" customFormat="1" x14ac:dyDescent="0.2">
      <c r="B62" s="129"/>
      <c r="C62" s="124"/>
      <c r="D62" s="129"/>
      <c r="E62" s="129"/>
      <c r="F62" s="129"/>
      <c r="G62" s="126"/>
      <c r="H62" s="128"/>
      <c r="I62" s="128"/>
      <c r="J62" s="140"/>
    </row>
    <row r="63" spans="2:62" s="52" customFormat="1" x14ac:dyDescent="0.2">
      <c r="B63" s="124"/>
      <c r="C63" s="124"/>
      <c r="D63" s="126"/>
      <c r="E63" s="175"/>
      <c r="F63" s="175"/>
      <c r="G63" s="126"/>
      <c r="H63" s="216"/>
      <c r="I63" s="216"/>
      <c r="J63" s="217"/>
    </row>
    <row r="64" spans="2:62" s="52" customFormat="1" x14ac:dyDescent="0.2">
      <c r="H64" s="70"/>
      <c r="I64" s="70"/>
      <c r="J64" s="176"/>
    </row>
    <row r="65" spans="2:67" s="52" customFormat="1" x14ac:dyDescent="0.2">
      <c r="B65" s="177" t="s">
        <v>12</v>
      </c>
      <c r="C65" s="177"/>
      <c r="G65" s="178"/>
      <c r="H65" s="179"/>
      <c r="I65" s="70"/>
      <c r="J65" s="176"/>
    </row>
    <row r="66" spans="2:67" s="52" customFormat="1" x14ac:dyDescent="0.2">
      <c r="B66" s="177" t="s">
        <v>187</v>
      </c>
      <c r="C66" s="177"/>
      <c r="G66" s="178"/>
      <c r="H66" s="179"/>
      <c r="I66" s="70"/>
      <c r="J66" s="176"/>
    </row>
    <row r="67" spans="2:67" s="52" customFormat="1" x14ac:dyDescent="0.2">
      <c r="B67" s="177"/>
      <c r="H67" s="180"/>
      <c r="I67" s="70"/>
      <c r="J67" s="176"/>
    </row>
    <row r="68" spans="2:67" ht="15" x14ac:dyDescent="0.2">
      <c r="B68" s="318" t="s">
        <v>514</v>
      </c>
      <c r="C68" s="318"/>
      <c r="D68" s="318"/>
      <c r="E68" s="318"/>
      <c r="F68" s="318"/>
      <c r="G68" s="318"/>
      <c r="H68" s="318"/>
      <c r="I68" s="318"/>
      <c r="J68" s="318"/>
      <c r="K68" s="50"/>
      <c r="L68" s="50"/>
      <c r="BI68" s="53"/>
      <c r="BJ68" s="53"/>
    </row>
    <row r="69" spans="2:67" ht="15" x14ac:dyDescent="0.2">
      <c r="B69" s="181"/>
      <c r="C69" s="235"/>
      <c r="D69" s="169"/>
      <c r="E69" s="169"/>
      <c r="F69" s="169"/>
      <c r="G69" s="58"/>
      <c r="H69" s="58"/>
      <c r="I69" s="58"/>
      <c r="J69" s="50"/>
      <c r="K69" s="50"/>
      <c r="L69" s="50"/>
      <c r="BI69" s="53"/>
      <c r="BJ69" s="53"/>
    </row>
    <row r="70" spans="2:67" ht="15" customHeight="1" x14ac:dyDescent="0.2">
      <c r="B70" s="325" t="s">
        <v>481</v>
      </c>
      <c r="C70" s="325"/>
      <c r="D70" s="325"/>
      <c r="E70" s="325"/>
      <c r="F70" s="325"/>
      <c r="G70" s="325"/>
      <c r="H70" s="325"/>
      <c r="I70" s="325"/>
      <c r="J70" s="325"/>
      <c r="K70" s="50"/>
      <c r="L70" s="50"/>
      <c r="BI70" s="53"/>
      <c r="BJ70" s="53"/>
    </row>
    <row r="71" spans="2:67" ht="15" x14ac:dyDescent="0.2">
      <c r="B71" s="67"/>
      <c r="C71" s="57"/>
      <c r="D71" s="110"/>
      <c r="E71" s="110"/>
      <c r="F71" s="110"/>
      <c r="G71" s="110"/>
      <c r="H71" s="110"/>
      <c r="I71" s="110"/>
      <c r="J71" s="110"/>
      <c r="K71" s="50"/>
      <c r="L71" s="50"/>
      <c r="M71" s="50"/>
      <c r="N71" s="50"/>
    </row>
    <row r="72" spans="2:67" x14ac:dyDescent="0.2">
      <c r="B72" s="171" t="s">
        <v>19</v>
      </c>
      <c r="C72" s="171"/>
      <c r="D72" s="171"/>
      <c r="E72" s="58"/>
      <c r="F72" s="58"/>
      <c r="G72" s="58"/>
      <c r="H72" s="58"/>
      <c r="I72" s="58"/>
      <c r="J72" s="61"/>
      <c r="AU72" s="53"/>
      <c r="AV72" s="53"/>
      <c r="AW72" s="53"/>
      <c r="AX72" s="53"/>
      <c r="AY72" s="53"/>
      <c r="AZ72" s="53"/>
      <c r="BA72" s="53"/>
      <c r="BB72" s="53"/>
      <c r="BC72" s="53"/>
      <c r="BD72" s="53"/>
      <c r="BE72" s="53"/>
      <c r="BF72" s="53"/>
      <c r="BG72" s="53"/>
      <c r="BH72" s="53"/>
      <c r="BI72" s="53"/>
      <c r="BJ72" s="53"/>
    </row>
    <row r="73" spans="2:67" ht="14.25" x14ac:dyDescent="0.2">
      <c r="B73" s="67" t="s">
        <v>482</v>
      </c>
      <c r="C73" s="67"/>
      <c r="D73" s="67"/>
      <c r="E73" s="67"/>
      <c r="F73" s="67"/>
      <c r="G73" s="67"/>
      <c r="H73" s="67"/>
      <c r="I73" s="67"/>
      <c r="J73" s="67"/>
      <c r="K73" s="50"/>
      <c r="L73" s="50"/>
      <c r="M73" s="50"/>
      <c r="N73" s="50"/>
      <c r="O73" s="50"/>
      <c r="P73" s="50"/>
      <c r="Q73" s="50"/>
      <c r="R73" s="50"/>
      <c r="S73" s="50"/>
      <c r="BK73" s="52"/>
      <c r="BL73" s="52"/>
      <c r="BM73" s="52"/>
      <c r="BN73" s="52"/>
      <c r="BO73" s="52"/>
    </row>
    <row r="74" spans="2:67" ht="14.25" x14ac:dyDescent="0.2">
      <c r="B74" s="67" t="s">
        <v>483</v>
      </c>
      <c r="C74" s="67"/>
      <c r="D74" s="67"/>
      <c r="E74" s="67"/>
      <c r="F74" s="67"/>
      <c r="G74" s="67"/>
      <c r="H74" s="67"/>
      <c r="I74" s="67"/>
      <c r="J74" s="67"/>
      <c r="K74" s="50"/>
      <c r="L74" s="50"/>
      <c r="M74" s="50"/>
      <c r="N74" s="50"/>
      <c r="O74" s="50"/>
      <c r="P74" s="50"/>
      <c r="Q74" s="50"/>
      <c r="R74" s="50"/>
      <c r="S74" s="50"/>
      <c r="BK74" s="52"/>
      <c r="BL74" s="52"/>
      <c r="BM74" s="52"/>
      <c r="BN74" s="52"/>
      <c r="BO74" s="52"/>
    </row>
    <row r="75" spans="2:67" x14ac:dyDescent="0.2">
      <c r="B75" s="307" t="s">
        <v>484</v>
      </c>
      <c r="C75" s="307"/>
      <c r="D75" s="307"/>
      <c r="E75" s="307"/>
      <c r="F75" s="307"/>
      <c r="G75" s="307"/>
      <c r="H75" s="307"/>
      <c r="I75" s="307"/>
      <c r="J75" s="307"/>
      <c r="K75" s="50"/>
      <c r="L75" s="50"/>
      <c r="M75" s="50"/>
      <c r="N75" s="50"/>
      <c r="O75" s="50"/>
      <c r="P75" s="50"/>
      <c r="Q75" s="50"/>
      <c r="R75" s="50"/>
      <c r="S75" s="50"/>
      <c r="BK75" s="52"/>
      <c r="BL75" s="52"/>
      <c r="BM75" s="52"/>
      <c r="BN75" s="52"/>
      <c r="BO75" s="52"/>
    </row>
    <row r="76" spans="2:67" s="52" customFormat="1" ht="15" x14ac:dyDescent="0.2">
      <c r="D76" s="110"/>
      <c r="E76" s="111"/>
      <c r="F76" s="111"/>
      <c r="G76" s="173"/>
      <c r="H76" s="173"/>
      <c r="I76" s="173"/>
      <c r="J76" s="50"/>
      <c r="K76" s="50"/>
      <c r="L76" s="50"/>
      <c r="M76" s="50"/>
      <c r="N76" s="50"/>
    </row>
    <row r="77" spans="2:67" ht="15" x14ac:dyDescent="0.2">
      <c r="B77" s="113" t="s">
        <v>0</v>
      </c>
      <c r="C77" s="113"/>
      <c r="D77" s="113"/>
      <c r="E77" s="133"/>
      <c r="F77" s="133"/>
      <c r="G77" s="133"/>
      <c r="H77" s="133"/>
      <c r="I77" s="133"/>
      <c r="J77" s="174"/>
      <c r="AU77" s="53"/>
      <c r="AV77" s="53"/>
      <c r="AW77" s="53"/>
      <c r="AX77" s="53"/>
      <c r="AY77" s="53"/>
      <c r="AZ77" s="53"/>
      <c r="BA77" s="53"/>
      <c r="BB77" s="53"/>
      <c r="BC77" s="53"/>
      <c r="BD77" s="53"/>
      <c r="BE77" s="53"/>
      <c r="BF77" s="53"/>
      <c r="BG77" s="53"/>
      <c r="BH77" s="53"/>
      <c r="BI77" s="53"/>
      <c r="BJ77" s="53"/>
    </row>
    <row r="78" spans="2:67" x14ac:dyDescent="0.2">
      <c r="B78" s="126"/>
      <c r="C78" s="126"/>
      <c r="D78" s="126"/>
      <c r="E78" s="126"/>
      <c r="F78" s="126"/>
      <c r="G78" s="126"/>
      <c r="H78" s="126"/>
      <c r="I78" s="126"/>
      <c r="J78" s="130"/>
      <c r="AU78" s="53"/>
      <c r="AV78" s="53"/>
      <c r="AW78" s="53"/>
      <c r="AX78" s="53"/>
      <c r="AY78" s="53"/>
      <c r="AZ78" s="53"/>
      <c r="BA78" s="53"/>
      <c r="BB78" s="53"/>
      <c r="BC78" s="53"/>
      <c r="BD78" s="53"/>
      <c r="BE78" s="53"/>
      <c r="BF78" s="53"/>
      <c r="BG78" s="53"/>
      <c r="BH78" s="53"/>
      <c r="BI78" s="53"/>
      <c r="BJ78" s="53"/>
    </row>
    <row r="79" spans="2:67" ht="15" x14ac:dyDescent="0.2">
      <c r="B79" s="134" t="s">
        <v>2</v>
      </c>
      <c r="C79" s="134"/>
      <c r="D79" s="134"/>
      <c r="E79" s="135" t="s">
        <v>4</v>
      </c>
      <c r="F79" s="135"/>
      <c r="G79" s="136" t="s">
        <v>7</v>
      </c>
      <c r="H79" s="136" t="s">
        <v>3</v>
      </c>
      <c r="I79" s="136" t="s">
        <v>11</v>
      </c>
      <c r="J79" s="135" t="s">
        <v>444</v>
      </c>
      <c r="AU79" s="53"/>
      <c r="AV79" s="53"/>
      <c r="AW79" s="53"/>
      <c r="AX79" s="53"/>
      <c r="AY79" s="53"/>
      <c r="AZ79" s="53"/>
      <c r="BA79" s="53"/>
      <c r="BB79" s="53"/>
      <c r="BC79" s="53"/>
      <c r="BD79" s="53"/>
      <c r="BE79" s="53"/>
      <c r="BF79" s="53"/>
      <c r="BG79" s="53"/>
      <c r="BH79" s="53"/>
      <c r="BI79" s="53"/>
      <c r="BJ79" s="53"/>
    </row>
    <row r="80" spans="2:67" x14ac:dyDescent="0.2">
      <c r="B80" s="124"/>
      <c r="C80" s="134"/>
      <c r="D80" s="134"/>
      <c r="E80" s="135"/>
      <c r="F80" s="135"/>
      <c r="G80" s="136"/>
      <c r="H80" s="136"/>
      <c r="I80" s="136"/>
      <c r="J80" s="135"/>
      <c r="AU80" s="53"/>
      <c r="AV80" s="53"/>
      <c r="AW80" s="53"/>
      <c r="AX80" s="53"/>
      <c r="AY80" s="53"/>
      <c r="AZ80" s="53"/>
      <c r="BA80" s="53"/>
      <c r="BB80" s="53"/>
      <c r="BC80" s="53"/>
      <c r="BD80" s="53"/>
      <c r="BE80" s="53"/>
      <c r="BF80" s="53"/>
      <c r="BG80" s="53"/>
      <c r="BH80" s="53"/>
      <c r="BI80" s="53"/>
      <c r="BJ80" s="53"/>
    </row>
    <row r="81" spans="2:62" ht="15" x14ac:dyDescent="0.2">
      <c r="B81" s="306" t="s">
        <v>112</v>
      </c>
      <c r="C81" s="306"/>
      <c r="D81" s="134"/>
      <c r="E81" s="224" t="s">
        <v>113</v>
      </c>
      <c r="F81" s="224"/>
      <c r="G81" s="127"/>
      <c r="H81" s="132" t="s">
        <v>114</v>
      </c>
      <c r="I81" s="132" t="s">
        <v>6</v>
      </c>
      <c r="J81" s="135"/>
      <c r="AU81" s="53"/>
      <c r="AV81" s="53"/>
      <c r="AW81" s="53"/>
      <c r="AX81" s="53"/>
      <c r="AY81" s="53"/>
      <c r="AZ81" s="53"/>
      <c r="BA81" s="53"/>
      <c r="BB81" s="53"/>
      <c r="BC81" s="53"/>
      <c r="BD81" s="53"/>
      <c r="BE81" s="53"/>
      <c r="BF81" s="53"/>
      <c r="BG81" s="53"/>
      <c r="BH81" s="53"/>
      <c r="BI81" s="53"/>
      <c r="BJ81" s="53"/>
    </row>
    <row r="82" spans="2:62" x14ac:dyDescent="0.2">
      <c r="B82" s="124"/>
      <c r="C82" s="175"/>
      <c r="D82" s="175"/>
      <c r="E82" s="126"/>
      <c r="F82" s="126"/>
      <c r="G82" s="126"/>
      <c r="H82" s="126"/>
      <c r="I82" s="126"/>
      <c r="J82" s="130"/>
      <c r="AU82" s="53"/>
      <c r="AV82" s="53"/>
      <c r="AW82" s="53"/>
      <c r="AX82" s="53"/>
      <c r="AY82" s="53"/>
      <c r="AZ82" s="53"/>
      <c r="BA82" s="53"/>
      <c r="BB82" s="53"/>
      <c r="BC82" s="53"/>
      <c r="BD82" s="53"/>
      <c r="BE82" s="53"/>
      <c r="BF82" s="53"/>
      <c r="BG82" s="53"/>
      <c r="BH82" s="53"/>
      <c r="BI82" s="53"/>
      <c r="BJ82" s="53"/>
    </row>
    <row r="83" spans="2:62" ht="28.5" customHeight="1" x14ac:dyDescent="0.2">
      <c r="B83" s="306" t="s">
        <v>115</v>
      </c>
      <c r="C83" s="306"/>
      <c r="D83" s="175"/>
      <c r="E83" s="126" t="s">
        <v>116</v>
      </c>
      <c r="F83" s="126"/>
      <c r="G83" s="127"/>
      <c r="H83" s="132" t="s">
        <v>5</v>
      </c>
      <c r="I83" s="132" t="s">
        <v>6</v>
      </c>
      <c r="J83" s="130"/>
      <c r="AU83" s="53"/>
      <c r="AV83" s="53"/>
      <c r="AW83" s="53"/>
      <c r="AX83" s="53"/>
      <c r="AY83" s="53"/>
      <c r="AZ83" s="53"/>
      <c r="BA83" s="53"/>
      <c r="BB83" s="53"/>
      <c r="BC83" s="53"/>
      <c r="BD83" s="53"/>
      <c r="BE83" s="53"/>
      <c r="BF83" s="53"/>
      <c r="BG83" s="53"/>
      <c r="BH83" s="53"/>
      <c r="BI83" s="53"/>
      <c r="BJ83" s="53"/>
    </row>
    <row r="84" spans="2:62" s="52" customFormat="1" x14ac:dyDescent="0.2">
      <c r="B84" s="124"/>
      <c r="C84" s="124"/>
      <c r="D84" s="129"/>
      <c r="E84" s="130"/>
      <c r="F84" s="130"/>
      <c r="G84" s="128"/>
      <c r="H84" s="128"/>
      <c r="I84" s="128"/>
      <c r="J84" s="130"/>
    </row>
    <row r="85" spans="2:62" s="52" customFormat="1" ht="15" x14ac:dyDescent="0.2">
      <c r="B85" s="306" t="s">
        <v>117</v>
      </c>
      <c r="C85" s="306"/>
      <c r="D85" s="129"/>
      <c r="E85" s="126" t="s">
        <v>118</v>
      </c>
      <c r="F85" s="126"/>
      <c r="G85" s="128">
        <v>1</v>
      </c>
      <c r="H85" s="128" t="s">
        <v>36</v>
      </c>
      <c r="I85" s="128" t="s">
        <v>13</v>
      </c>
      <c r="J85" s="130"/>
    </row>
    <row r="86" spans="2:62" s="52" customFormat="1" x14ac:dyDescent="0.2">
      <c r="B86" s="124"/>
      <c r="C86" s="124"/>
      <c r="D86" s="129"/>
      <c r="E86" s="131"/>
      <c r="F86" s="131"/>
      <c r="G86" s="128"/>
      <c r="H86" s="128"/>
      <c r="I86" s="128"/>
      <c r="J86" s="130"/>
    </row>
    <row r="87" spans="2:62" s="52" customFormat="1" ht="14.25" x14ac:dyDescent="0.2">
      <c r="B87" s="306" t="s">
        <v>119</v>
      </c>
      <c r="C87" s="306"/>
      <c r="D87" s="129"/>
      <c r="E87" s="130" t="s">
        <v>124</v>
      </c>
      <c r="F87" s="130"/>
      <c r="G87" s="128">
        <v>0.02</v>
      </c>
      <c r="H87" s="132" t="s">
        <v>5</v>
      </c>
      <c r="I87" s="128" t="s">
        <v>13</v>
      </c>
      <c r="J87" s="229"/>
    </row>
    <row r="88" spans="2:62" s="52" customFormat="1" x14ac:dyDescent="0.2">
      <c r="B88" s="124"/>
      <c r="C88" s="124"/>
      <c r="D88" s="129"/>
      <c r="E88" s="130"/>
      <c r="F88" s="130"/>
      <c r="G88" s="128"/>
      <c r="H88" s="128"/>
      <c r="I88" s="128"/>
      <c r="J88" s="229"/>
    </row>
    <row r="89" spans="2:62" s="52" customFormat="1" ht="14.25" x14ac:dyDescent="0.2">
      <c r="B89" s="306" t="s">
        <v>120</v>
      </c>
      <c r="C89" s="306"/>
      <c r="D89" s="129"/>
      <c r="E89" s="130" t="s">
        <v>125</v>
      </c>
      <c r="F89" s="130"/>
      <c r="G89" s="128">
        <v>0.02</v>
      </c>
      <c r="H89" s="132" t="s">
        <v>5</v>
      </c>
      <c r="I89" s="128" t="s">
        <v>13</v>
      </c>
      <c r="J89" s="229"/>
    </row>
    <row r="90" spans="2:62" s="52" customFormat="1" x14ac:dyDescent="0.2">
      <c r="B90" s="124"/>
      <c r="C90" s="124"/>
      <c r="D90" s="129"/>
      <c r="E90" s="130"/>
      <c r="F90" s="130"/>
      <c r="G90" s="128"/>
      <c r="H90" s="128"/>
      <c r="I90" s="128"/>
      <c r="J90" s="229"/>
    </row>
    <row r="91" spans="2:62" s="52" customFormat="1" ht="25.5" customHeight="1" x14ac:dyDescent="0.2">
      <c r="B91" s="306" t="s">
        <v>121</v>
      </c>
      <c r="C91" s="306"/>
      <c r="D91" s="129"/>
      <c r="E91" s="130" t="s">
        <v>126</v>
      </c>
      <c r="F91" s="130"/>
      <c r="G91" s="128">
        <v>0.11</v>
      </c>
      <c r="H91" s="132" t="s">
        <v>5</v>
      </c>
      <c r="I91" s="128" t="s">
        <v>13</v>
      </c>
      <c r="J91" s="229"/>
    </row>
    <row r="92" spans="2:62" s="52" customFormat="1" x14ac:dyDescent="0.2">
      <c r="B92" s="124"/>
      <c r="C92" s="124"/>
      <c r="D92" s="129"/>
      <c r="E92" s="130"/>
      <c r="F92" s="130"/>
      <c r="G92" s="130"/>
      <c r="H92" s="128"/>
      <c r="I92" s="128"/>
      <c r="J92" s="229"/>
    </row>
    <row r="93" spans="2:62" s="52" customFormat="1" ht="14.25" x14ac:dyDescent="0.2">
      <c r="B93" s="306" t="s">
        <v>122</v>
      </c>
      <c r="C93" s="306"/>
      <c r="D93" s="129"/>
      <c r="E93" s="130" t="s">
        <v>127</v>
      </c>
      <c r="F93" s="130"/>
      <c r="G93" s="128">
        <v>0.85</v>
      </c>
      <c r="H93" s="132" t="s">
        <v>5</v>
      </c>
      <c r="I93" s="128" t="s">
        <v>13</v>
      </c>
      <c r="J93" s="229"/>
    </row>
    <row r="94" spans="2:62" s="52" customFormat="1" ht="13.5" thickBot="1" x14ac:dyDescent="0.25">
      <c r="B94" s="124"/>
      <c r="C94" s="124"/>
      <c r="D94" s="129"/>
      <c r="E94" s="130"/>
      <c r="F94" s="130"/>
      <c r="G94" s="128"/>
      <c r="H94" s="128"/>
      <c r="I94" s="128"/>
      <c r="J94" s="229"/>
    </row>
    <row r="95" spans="2:62" s="52" customFormat="1" ht="27" thickTop="1" thickBot="1" x14ac:dyDescent="0.25">
      <c r="B95" s="124" t="s">
        <v>123</v>
      </c>
      <c r="C95" s="148" t="s">
        <v>211</v>
      </c>
      <c r="D95" s="129"/>
      <c r="E95" s="130" t="s">
        <v>128</v>
      </c>
      <c r="F95" s="130"/>
      <c r="G95" s="203" t="str">
        <f>INDEX('Pick-lists &amp; Defaults'!C69:C71,MATCH('PT19-env of humans &amp; animals'!C95,Treatment,0))</f>
        <v>??</v>
      </c>
      <c r="H95" s="128" t="s">
        <v>14</v>
      </c>
      <c r="I95" s="128" t="s">
        <v>21</v>
      </c>
      <c r="J95" s="224" t="s">
        <v>430</v>
      </c>
    </row>
    <row r="96" spans="2:62" s="52" customFormat="1" ht="13.5" thickTop="1" x14ac:dyDescent="0.2">
      <c r="B96" s="124"/>
      <c r="C96" s="124"/>
      <c r="D96" s="129"/>
      <c r="E96" s="130"/>
      <c r="F96" s="130"/>
      <c r="G96" s="128"/>
      <c r="H96" s="128"/>
      <c r="I96" s="128"/>
      <c r="J96" s="130"/>
    </row>
    <row r="97" spans="2:62" x14ac:dyDescent="0.2">
      <c r="B97" s="129"/>
      <c r="C97" s="129"/>
      <c r="D97" s="129"/>
      <c r="E97" s="126"/>
      <c r="F97" s="126"/>
      <c r="G97" s="126"/>
      <c r="H97" s="126"/>
      <c r="I97" s="126"/>
      <c r="J97" s="130"/>
      <c r="AU97" s="53"/>
      <c r="AV97" s="53"/>
      <c r="AW97" s="53"/>
      <c r="AX97" s="53"/>
      <c r="AY97" s="53"/>
      <c r="AZ97" s="53"/>
      <c r="BA97" s="53"/>
      <c r="BB97" s="53"/>
      <c r="BC97" s="53"/>
      <c r="BD97" s="53"/>
      <c r="BE97" s="53"/>
      <c r="BF97" s="53"/>
      <c r="BG97" s="53"/>
      <c r="BH97" s="53"/>
      <c r="BI97" s="53"/>
      <c r="BJ97" s="53"/>
    </row>
    <row r="98" spans="2:62" ht="15" x14ac:dyDescent="0.2">
      <c r="B98" s="113" t="s">
        <v>1</v>
      </c>
      <c r="C98" s="113"/>
      <c r="D98" s="113"/>
      <c r="E98" s="133"/>
      <c r="F98" s="133"/>
      <c r="G98" s="133"/>
      <c r="H98" s="133"/>
      <c r="I98" s="133"/>
      <c r="J98" s="174"/>
      <c r="AU98" s="53"/>
      <c r="AV98" s="53"/>
      <c r="AW98" s="53"/>
      <c r="AX98" s="53"/>
      <c r="AY98" s="53"/>
      <c r="AZ98" s="53"/>
      <c r="BA98" s="53"/>
      <c r="BB98" s="53"/>
      <c r="BC98" s="53"/>
      <c r="BD98" s="53"/>
      <c r="BE98" s="53"/>
      <c r="BF98" s="53"/>
      <c r="BG98" s="53"/>
      <c r="BH98" s="53"/>
      <c r="BI98" s="53"/>
      <c r="BJ98" s="53"/>
    </row>
    <row r="99" spans="2:62" x14ac:dyDescent="0.2">
      <c r="B99" s="126"/>
      <c r="C99" s="126"/>
      <c r="D99" s="126"/>
      <c r="E99" s="126"/>
      <c r="F99" s="126"/>
      <c r="G99" s="126"/>
      <c r="H99" s="126"/>
      <c r="I99" s="126"/>
      <c r="J99" s="130"/>
      <c r="AU99" s="53"/>
      <c r="AV99" s="53"/>
      <c r="AW99" s="53"/>
      <c r="AX99" s="53"/>
      <c r="AY99" s="53"/>
      <c r="AZ99" s="53"/>
      <c r="BA99" s="53"/>
      <c r="BB99" s="53"/>
      <c r="BC99" s="53"/>
      <c r="BD99" s="53"/>
      <c r="BE99" s="53"/>
      <c r="BF99" s="53"/>
      <c r="BG99" s="53"/>
      <c r="BH99" s="53"/>
      <c r="BI99" s="53"/>
      <c r="BJ99" s="53"/>
    </row>
    <row r="100" spans="2:62" ht="15" x14ac:dyDescent="0.2">
      <c r="B100" s="134" t="s">
        <v>2</v>
      </c>
      <c r="C100" s="134"/>
      <c r="D100" s="134"/>
      <c r="E100" s="135" t="s">
        <v>4</v>
      </c>
      <c r="F100" s="135"/>
      <c r="G100" s="136" t="s">
        <v>7</v>
      </c>
      <c r="H100" s="136" t="s">
        <v>3</v>
      </c>
      <c r="I100" s="136" t="s">
        <v>11</v>
      </c>
      <c r="J100" s="135" t="s">
        <v>444</v>
      </c>
      <c r="AU100" s="53"/>
      <c r="AV100" s="53"/>
      <c r="AW100" s="53"/>
      <c r="AX100" s="53"/>
      <c r="AY100" s="53"/>
      <c r="AZ100" s="53"/>
      <c r="BA100" s="53"/>
      <c r="BB100" s="53"/>
      <c r="BC100" s="53"/>
      <c r="BD100" s="53"/>
      <c r="BE100" s="53"/>
      <c r="BF100" s="53"/>
      <c r="BG100" s="53"/>
      <c r="BH100" s="53"/>
      <c r="BI100" s="53"/>
      <c r="BJ100" s="53"/>
    </row>
    <row r="101" spans="2:62" x14ac:dyDescent="0.2">
      <c r="B101" s="137"/>
      <c r="C101" s="137"/>
      <c r="D101" s="137"/>
      <c r="E101" s="137"/>
      <c r="F101" s="137"/>
      <c r="G101" s="137"/>
      <c r="H101" s="137"/>
      <c r="I101" s="137"/>
      <c r="J101" s="130"/>
      <c r="AU101" s="53"/>
      <c r="AV101" s="53"/>
      <c r="AW101" s="53"/>
      <c r="AX101" s="53"/>
      <c r="AY101" s="53"/>
      <c r="AZ101" s="53"/>
      <c r="BA101" s="53"/>
      <c r="BB101" s="53"/>
      <c r="BC101" s="53"/>
      <c r="BD101" s="53"/>
      <c r="BE101" s="53"/>
      <c r="BF101" s="53"/>
      <c r="BG101" s="53"/>
      <c r="BH101" s="53"/>
      <c r="BI101" s="53"/>
      <c r="BJ101" s="53"/>
    </row>
    <row r="102" spans="2:62" s="52" customFormat="1" ht="28.5" x14ac:dyDescent="0.2">
      <c r="B102" s="306" t="s">
        <v>133</v>
      </c>
      <c r="C102" s="306"/>
      <c r="D102" s="129"/>
      <c r="E102" s="129" t="s">
        <v>137</v>
      </c>
      <c r="F102" s="129"/>
      <c r="G102" s="199" t="str">
        <f>IF(AND(Qprod&gt;0,FAI&gt;0,NOT(AREAtreated="??")),Qprod*FAI*AREAtreated*Napp_building*Fapplication_air,"??")</f>
        <v>??</v>
      </c>
      <c r="H102" s="128" t="s">
        <v>22</v>
      </c>
      <c r="I102" s="128" t="s">
        <v>8</v>
      </c>
      <c r="J102" s="140" t="s">
        <v>141</v>
      </c>
    </row>
    <row r="103" spans="2:62" s="52" customFormat="1" x14ac:dyDescent="0.2">
      <c r="B103" s="129"/>
      <c r="C103" s="124"/>
      <c r="D103" s="129"/>
      <c r="E103" s="129"/>
      <c r="F103" s="129"/>
      <c r="G103" s="126"/>
      <c r="H103" s="128"/>
      <c r="I103" s="128"/>
      <c r="J103" s="140"/>
    </row>
    <row r="104" spans="2:62" s="52" customFormat="1" ht="28.5" x14ac:dyDescent="0.2">
      <c r="B104" s="306" t="s">
        <v>134</v>
      </c>
      <c r="C104" s="306"/>
      <c r="D104" s="129"/>
      <c r="E104" s="129" t="s">
        <v>138</v>
      </c>
      <c r="F104" s="129"/>
      <c r="G104" s="199" t="str">
        <f>IF(AND(Qprod&gt;0,FAI&gt;0,NOT(AREAtreated="??")),Qprod*FAI*AREAtreated*Napp_building*Fapplication_applicator,"??")</f>
        <v>??</v>
      </c>
      <c r="H104" s="128" t="s">
        <v>22</v>
      </c>
      <c r="I104" s="128" t="s">
        <v>8</v>
      </c>
      <c r="J104" s="140" t="s">
        <v>142</v>
      </c>
    </row>
    <row r="105" spans="2:62" s="52" customFormat="1" ht="13.5" customHeight="1" x14ac:dyDescent="0.2">
      <c r="B105" s="129"/>
      <c r="C105" s="124"/>
      <c r="D105" s="129"/>
      <c r="E105" s="129"/>
      <c r="F105" s="129"/>
      <c r="G105" s="126"/>
      <c r="H105" s="128"/>
      <c r="I105" s="128"/>
      <c r="J105" s="140"/>
    </row>
    <row r="106" spans="2:62" s="52" customFormat="1" ht="28.5" x14ac:dyDescent="0.2">
      <c r="B106" s="306" t="s">
        <v>135</v>
      </c>
      <c r="C106" s="306"/>
      <c r="D106" s="129"/>
      <c r="E106" s="129" t="s">
        <v>139</v>
      </c>
      <c r="F106" s="129"/>
      <c r="G106" s="199" t="str">
        <f>IF(AND(Qprod&gt;0,FAI&gt;0,NOT(AREAtreated="??")),Qprod*FAI*AREAtreated*Napp_building*Fapplication_floor,"??")</f>
        <v>??</v>
      </c>
      <c r="H106" s="128" t="s">
        <v>22</v>
      </c>
      <c r="I106" s="128" t="s">
        <v>8</v>
      </c>
      <c r="J106" s="140" t="s">
        <v>143</v>
      </c>
    </row>
    <row r="107" spans="2:62" s="52" customFormat="1" ht="13.5" customHeight="1" x14ac:dyDescent="0.2">
      <c r="B107" s="124"/>
      <c r="C107" s="124"/>
      <c r="D107" s="129"/>
      <c r="E107" s="129"/>
      <c r="F107" s="129"/>
      <c r="G107" s="126"/>
      <c r="H107" s="128"/>
      <c r="I107" s="128"/>
      <c r="J107" s="140"/>
    </row>
    <row r="108" spans="2:62" s="52" customFormat="1" ht="28.5" x14ac:dyDescent="0.2">
      <c r="B108" s="306" t="s">
        <v>136</v>
      </c>
      <c r="C108" s="306"/>
      <c r="D108" s="129"/>
      <c r="E108" s="129" t="s">
        <v>140</v>
      </c>
      <c r="F108" s="129"/>
      <c r="G108" s="199" t="str">
        <f>IF(AND(Qprod&gt;0,FAI&gt;0,NOT(AREAtreated="??")),Qprod*FAI*AREAtreated*Napp_building*Fapplication_treated,"??")</f>
        <v>??</v>
      </c>
      <c r="H108" s="128" t="s">
        <v>22</v>
      </c>
      <c r="I108" s="128" t="s">
        <v>8</v>
      </c>
      <c r="J108" s="140" t="s">
        <v>144</v>
      </c>
    </row>
    <row r="109" spans="2:62" s="52" customFormat="1" x14ac:dyDescent="0.2">
      <c r="B109" s="124"/>
      <c r="C109" s="124"/>
      <c r="D109" s="129"/>
      <c r="E109" s="129"/>
      <c r="F109" s="129"/>
      <c r="G109" s="126"/>
      <c r="H109" s="128"/>
      <c r="I109" s="128"/>
      <c r="J109" s="139"/>
    </row>
    <row r="110" spans="2:62" s="52" customFormat="1" x14ac:dyDescent="0.2">
      <c r="B110" s="124"/>
      <c r="C110" s="124"/>
      <c r="D110" s="126"/>
      <c r="E110" s="175"/>
      <c r="F110" s="175"/>
      <c r="G110" s="126"/>
      <c r="H110" s="216"/>
      <c r="I110" s="216"/>
      <c r="J110" s="217"/>
    </row>
    <row r="111" spans="2:62" s="52" customFormat="1" x14ac:dyDescent="0.2">
      <c r="H111" s="70"/>
      <c r="I111" s="70"/>
      <c r="J111" s="176"/>
    </row>
    <row r="112" spans="2:62" s="52" customFormat="1" x14ac:dyDescent="0.2">
      <c r="B112" s="177" t="s">
        <v>12</v>
      </c>
      <c r="C112" s="177"/>
      <c r="G112" s="178"/>
      <c r="H112" s="179"/>
      <c r="I112" s="70"/>
      <c r="J112" s="176"/>
    </row>
    <row r="113" spans="2:67" s="52" customFormat="1" x14ac:dyDescent="0.2">
      <c r="B113" s="177"/>
      <c r="H113" s="180"/>
      <c r="I113" s="70"/>
      <c r="J113" s="176"/>
    </row>
    <row r="114" spans="2:67" s="52" customFormat="1" x14ac:dyDescent="0.2">
      <c r="B114" s="177"/>
      <c r="H114" s="180"/>
      <c r="I114" s="70"/>
      <c r="J114" s="176"/>
    </row>
    <row r="115" spans="2:67" s="52" customFormat="1" x14ac:dyDescent="0.2">
      <c r="B115" s="250"/>
      <c r="H115" s="180"/>
      <c r="I115" s="70"/>
      <c r="J115" s="176"/>
    </row>
    <row r="116" spans="2:67" ht="15" customHeight="1" x14ac:dyDescent="0.2">
      <c r="B116" s="325" t="s">
        <v>493</v>
      </c>
      <c r="C116" s="325"/>
      <c r="D116" s="325"/>
      <c r="E116" s="325"/>
      <c r="F116" s="325"/>
      <c r="G116" s="325"/>
      <c r="H116" s="325"/>
      <c r="I116" s="325"/>
      <c r="J116" s="325"/>
      <c r="K116" s="50"/>
      <c r="L116" s="50"/>
      <c r="BI116" s="53"/>
      <c r="BJ116" s="53"/>
    </row>
    <row r="117" spans="2:67" ht="15" x14ac:dyDescent="0.2">
      <c r="B117" s="67"/>
      <c r="C117" s="57"/>
      <c r="D117" s="110"/>
      <c r="E117" s="110"/>
      <c r="F117" s="110"/>
      <c r="G117" s="110"/>
      <c r="H117" s="110"/>
      <c r="I117" s="110"/>
      <c r="J117" s="110"/>
      <c r="K117" s="50"/>
      <c r="L117" s="50"/>
      <c r="M117" s="50"/>
      <c r="N117" s="50"/>
    </row>
    <row r="118" spans="2:67" x14ac:dyDescent="0.2">
      <c r="B118" s="171" t="s">
        <v>19</v>
      </c>
      <c r="C118" s="171"/>
      <c r="D118" s="171"/>
      <c r="E118" s="58"/>
      <c r="F118" s="58"/>
      <c r="G118" s="58"/>
      <c r="H118" s="58"/>
      <c r="I118" s="58"/>
      <c r="J118" s="61"/>
      <c r="AU118" s="53"/>
      <c r="AV118" s="53"/>
      <c r="AW118" s="53"/>
      <c r="AX118" s="53"/>
      <c r="AY118" s="53"/>
      <c r="AZ118" s="53"/>
      <c r="BA118" s="53"/>
      <c r="BB118" s="53"/>
      <c r="BC118" s="53"/>
      <c r="BD118" s="53"/>
      <c r="BE118" s="53"/>
      <c r="BF118" s="53"/>
      <c r="BG118" s="53"/>
      <c r="BH118" s="53"/>
      <c r="BI118" s="53"/>
      <c r="BJ118" s="53"/>
    </row>
    <row r="119" spans="2:67" ht="29.25" customHeight="1" x14ac:dyDescent="0.2">
      <c r="B119" s="307" t="s">
        <v>466</v>
      </c>
      <c r="C119" s="307"/>
      <c r="D119" s="307"/>
      <c r="E119" s="307"/>
      <c r="F119" s="307"/>
      <c r="G119" s="307"/>
      <c r="H119" s="307"/>
      <c r="I119" s="307"/>
      <c r="J119" s="307"/>
      <c r="AU119" s="53"/>
      <c r="AV119" s="53"/>
      <c r="AW119" s="53"/>
      <c r="AX119" s="53"/>
      <c r="AY119" s="53"/>
      <c r="AZ119" s="53"/>
      <c r="BA119" s="53"/>
      <c r="BB119" s="53"/>
      <c r="BC119" s="53"/>
      <c r="BD119" s="53"/>
      <c r="BE119" s="53"/>
      <c r="BF119" s="53"/>
      <c r="BG119" s="53"/>
      <c r="BH119" s="53"/>
      <c r="BI119" s="53"/>
      <c r="BJ119" s="53"/>
    </row>
    <row r="120" spans="2:67" ht="12.75" customHeight="1" x14ac:dyDescent="0.2">
      <c r="B120" s="307" t="s">
        <v>467</v>
      </c>
      <c r="C120" s="307"/>
      <c r="D120" s="307"/>
      <c r="E120" s="307"/>
      <c r="F120" s="307"/>
      <c r="G120" s="307"/>
      <c r="H120" s="307"/>
      <c r="I120" s="307"/>
      <c r="J120" s="307"/>
      <c r="K120" s="50"/>
      <c r="L120" s="50"/>
      <c r="M120" s="50"/>
      <c r="N120" s="50"/>
      <c r="O120" s="50"/>
      <c r="P120" s="50"/>
      <c r="Q120" s="50"/>
      <c r="R120" s="50"/>
      <c r="S120" s="50"/>
      <c r="BK120" s="52"/>
      <c r="BL120" s="52"/>
      <c r="BM120" s="52"/>
      <c r="BN120" s="52"/>
      <c r="BO120" s="52"/>
    </row>
    <row r="121" spans="2:67" s="52" customFormat="1" ht="15" x14ac:dyDescent="0.2">
      <c r="D121" s="110"/>
      <c r="E121" s="111"/>
      <c r="F121" s="111"/>
      <c r="G121" s="173"/>
      <c r="H121" s="173"/>
      <c r="I121" s="173"/>
      <c r="J121" s="50"/>
      <c r="K121" s="50"/>
      <c r="L121" s="50"/>
      <c r="M121" s="50"/>
      <c r="N121" s="50"/>
    </row>
    <row r="122" spans="2:67" ht="15" x14ac:dyDescent="0.2">
      <c r="B122" s="113" t="s">
        <v>0</v>
      </c>
      <c r="C122" s="113"/>
      <c r="D122" s="113"/>
      <c r="E122" s="133"/>
      <c r="F122" s="133"/>
      <c r="G122" s="133"/>
      <c r="H122" s="133"/>
      <c r="I122" s="133"/>
      <c r="J122" s="174"/>
      <c r="AU122" s="53"/>
      <c r="AV122" s="53"/>
      <c r="AW122" s="53"/>
      <c r="AX122" s="53"/>
      <c r="AY122" s="53"/>
      <c r="AZ122" s="53"/>
      <c r="BA122" s="53"/>
      <c r="BB122" s="53"/>
      <c r="BC122" s="53"/>
      <c r="BD122" s="53"/>
      <c r="BE122" s="53"/>
      <c r="BF122" s="53"/>
      <c r="BG122" s="53"/>
      <c r="BH122" s="53"/>
      <c r="BI122" s="53"/>
      <c r="BJ122" s="53"/>
    </row>
    <row r="123" spans="2:67" x14ac:dyDescent="0.2">
      <c r="B123" s="126"/>
      <c r="C123" s="126"/>
      <c r="D123" s="126"/>
      <c r="E123" s="126"/>
      <c r="F123" s="126"/>
      <c r="G123" s="126"/>
      <c r="H123" s="126"/>
      <c r="I123" s="126"/>
      <c r="J123" s="130"/>
      <c r="AU123" s="53"/>
      <c r="AV123" s="53"/>
      <c r="AW123" s="53"/>
      <c r="AX123" s="53"/>
      <c r="AY123" s="53"/>
      <c r="AZ123" s="53"/>
      <c r="BA123" s="53"/>
      <c r="BB123" s="53"/>
      <c r="BC123" s="53"/>
      <c r="BD123" s="53"/>
      <c r="BE123" s="53"/>
      <c r="BF123" s="53"/>
      <c r="BG123" s="53"/>
      <c r="BH123" s="53"/>
      <c r="BI123" s="53"/>
      <c r="BJ123" s="53"/>
    </row>
    <row r="124" spans="2:67" ht="15" x14ac:dyDescent="0.2">
      <c r="B124" s="134" t="s">
        <v>2</v>
      </c>
      <c r="C124" s="134"/>
      <c r="D124" s="134"/>
      <c r="E124" s="135" t="s">
        <v>4</v>
      </c>
      <c r="F124" s="135"/>
      <c r="G124" s="136" t="s">
        <v>7</v>
      </c>
      <c r="H124" s="136" t="s">
        <v>3</v>
      </c>
      <c r="I124" s="136" t="s">
        <v>11</v>
      </c>
      <c r="J124" s="135" t="s">
        <v>444</v>
      </c>
      <c r="AU124" s="53"/>
      <c r="AV124" s="53"/>
      <c r="AW124" s="53"/>
      <c r="AX124" s="53"/>
      <c r="AY124" s="53"/>
      <c r="AZ124" s="53"/>
      <c r="BA124" s="53"/>
      <c r="BB124" s="53"/>
      <c r="BC124" s="53"/>
      <c r="BD124" s="53"/>
      <c r="BE124" s="53"/>
      <c r="BF124" s="53"/>
      <c r="BG124" s="53"/>
      <c r="BH124" s="53"/>
      <c r="BI124" s="53"/>
      <c r="BJ124" s="53"/>
    </row>
    <row r="125" spans="2:67" x14ac:dyDescent="0.2">
      <c r="B125" s="124"/>
      <c r="C125" s="134"/>
      <c r="D125" s="134"/>
      <c r="E125" s="135"/>
      <c r="F125" s="135"/>
      <c r="G125" s="136"/>
      <c r="H125" s="136"/>
      <c r="I125" s="136"/>
      <c r="J125" s="135"/>
      <c r="AU125" s="53"/>
      <c r="AV125" s="53"/>
      <c r="AW125" s="53"/>
      <c r="AX125" s="53"/>
      <c r="AY125" s="53"/>
      <c r="AZ125" s="53"/>
      <c r="BA125" s="53"/>
      <c r="BB125" s="53"/>
      <c r="BC125" s="53"/>
      <c r="BD125" s="53"/>
      <c r="BE125" s="53"/>
      <c r="BF125" s="53"/>
      <c r="BG125" s="53"/>
      <c r="BH125" s="53"/>
      <c r="BI125" s="53"/>
      <c r="BJ125" s="53"/>
    </row>
    <row r="126" spans="2:67" s="52" customFormat="1" ht="28.5" customHeight="1" x14ac:dyDescent="0.2">
      <c r="B126" s="306" t="s">
        <v>134</v>
      </c>
      <c r="C126" s="306"/>
      <c r="D126" s="129"/>
      <c r="E126" s="129" t="s">
        <v>138</v>
      </c>
      <c r="F126" s="129"/>
      <c r="G126" s="198" t="str">
        <f>G104</f>
        <v>??</v>
      </c>
      <c r="H126" s="128" t="s">
        <v>22</v>
      </c>
      <c r="I126" s="128" t="s">
        <v>8</v>
      </c>
      <c r="J126" s="228" t="s">
        <v>145</v>
      </c>
    </row>
    <row r="127" spans="2:67" s="52" customFormat="1" ht="13.5" customHeight="1" x14ac:dyDescent="0.2">
      <c r="B127" s="129"/>
      <c r="C127" s="124"/>
      <c r="D127" s="129"/>
      <c r="E127" s="129"/>
      <c r="F127" s="129"/>
      <c r="G127" s="126"/>
      <c r="H127" s="128"/>
      <c r="I127" s="128"/>
      <c r="J127" s="140"/>
    </row>
    <row r="128" spans="2:67" s="52" customFormat="1" ht="15" x14ac:dyDescent="0.2">
      <c r="B128" s="306" t="s">
        <v>135</v>
      </c>
      <c r="C128" s="306"/>
      <c r="D128" s="129"/>
      <c r="E128" s="129" t="s">
        <v>139</v>
      </c>
      <c r="F128" s="129"/>
      <c r="G128" s="198" t="str">
        <f>G106</f>
        <v>??</v>
      </c>
      <c r="H128" s="128" t="s">
        <v>22</v>
      </c>
      <c r="I128" s="128" t="s">
        <v>8</v>
      </c>
      <c r="J128" s="228" t="s">
        <v>145</v>
      </c>
    </row>
    <row r="129" spans="2:62" s="52" customFormat="1" ht="13.5" customHeight="1" x14ac:dyDescent="0.2">
      <c r="B129" s="124"/>
      <c r="C129" s="124"/>
      <c r="D129" s="129"/>
      <c r="E129" s="129"/>
      <c r="F129" s="129"/>
      <c r="G129" s="126"/>
      <c r="H129" s="128"/>
      <c r="I129" s="128"/>
      <c r="J129" s="140"/>
    </row>
    <row r="130" spans="2:62" s="52" customFormat="1" ht="30.75" customHeight="1" x14ac:dyDescent="0.2">
      <c r="B130" s="306" t="s">
        <v>136</v>
      </c>
      <c r="C130" s="306"/>
      <c r="D130" s="129"/>
      <c r="E130" s="129" t="s">
        <v>140</v>
      </c>
      <c r="F130" s="129"/>
      <c r="G130" s="198" t="str">
        <f>G108</f>
        <v>??</v>
      </c>
      <c r="H130" s="128" t="s">
        <v>22</v>
      </c>
      <c r="I130" s="128" t="s">
        <v>8</v>
      </c>
      <c r="J130" s="228" t="s">
        <v>145</v>
      </c>
    </row>
    <row r="131" spans="2:62" x14ac:dyDescent="0.2">
      <c r="B131" s="124"/>
      <c r="C131" s="134"/>
      <c r="D131" s="134"/>
      <c r="E131" s="224"/>
      <c r="F131" s="224"/>
      <c r="G131" s="132"/>
      <c r="H131" s="132"/>
      <c r="I131" s="132"/>
      <c r="J131" s="135"/>
      <c r="AU131" s="53"/>
      <c r="AV131" s="53"/>
      <c r="AW131" s="53"/>
      <c r="AX131" s="53"/>
      <c r="AY131" s="53"/>
      <c r="AZ131" s="53"/>
      <c r="BA131" s="53"/>
      <c r="BB131" s="53"/>
      <c r="BC131" s="53"/>
      <c r="BD131" s="53"/>
      <c r="BE131" s="53"/>
      <c r="BF131" s="53"/>
      <c r="BG131" s="53"/>
      <c r="BH131" s="53"/>
      <c r="BI131" s="53"/>
      <c r="BJ131" s="53"/>
    </row>
    <row r="132" spans="2:62" ht="29.25" customHeight="1" x14ac:dyDescent="0.2">
      <c r="B132" s="306" t="s">
        <v>146</v>
      </c>
      <c r="C132" s="306"/>
      <c r="D132" s="175"/>
      <c r="E132" s="129" t="s">
        <v>147</v>
      </c>
      <c r="F132" s="129"/>
      <c r="G132" s="128">
        <v>1</v>
      </c>
      <c r="H132" s="128" t="s">
        <v>5</v>
      </c>
      <c r="I132" s="128" t="s">
        <v>13</v>
      </c>
      <c r="J132" s="229"/>
      <c r="AU132" s="53"/>
      <c r="AV132" s="53"/>
      <c r="AW132" s="53"/>
      <c r="AX132" s="53"/>
      <c r="AY132" s="53"/>
      <c r="AZ132" s="53"/>
      <c r="BA132" s="53"/>
      <c r="BB132" s="53"/>
      <c r="BC132" s="53"/>
      <c r="BD132" s="53"/>
      <c r="BE132" s="53"/>
      <c r="BF132" s="53"/>
      <c r="BG132" s="53"/>
      <c r="BH132" s="53"/>
      <c r="BI132" s="53"/>
      <c r="BJ132" s="53"/>
    </row>
    <row r="133" spans="2:62" x14ac:dyDescent="0.2">
      <c r="B133" s="306"/>
      <c r="C133" s="306"/>
      <c r="D133" s="175"/>
      <c r="E133" s="126"/>
      <c r="F133" s="126"/>
      <c r="G133" s="132"/>
      <c r="H133" s="132"/>
      <c r="I133" s="132"/>
      <c r="J133" s="229"/>
      <c r="AU133" s="53"/>
      <c r="AV133" s="53"/>
      <c r="AW133" s="53"/>
      <c r="AX133" s="53"/>
      <c r="AY133" s="53"/>
      <c r="AZ133" s="53"/>
      <c r="BA133" s="53"/>
      <c r="BB133" s="53"/>
      <c r="BC133" s="53"/>
      <c r="BD133" s="53"/>
      <c r="BE133" s="53"/>
      <c r="BF133" s="53"/>
      <c r="BG133" s="53"/>
      <c r="BH133" s="53"/>
      <c r="BI133" s="53"/>
      <c r="BJ133" s="53"/>
    </row>
    <row r="134" spans="2:62" s="52" customFormat="1" ht="28.5" customHeight="1" x14ac:dyDescent="0.2">
      <c r="B134" s="306" t="s">
        <v>148</v>
      </c>
      <c r="C134" s="306"/>
      <c r="D134" s="175"/>
      <c r="E134" s="129" t="s">
        <v>149</v>
      </c>
      <c r="F134" s="129"/>
      <c r="G134" s="128">
        <v>1</v>
      </c>
      <c r="H134" s="128" t="s">
        <v>5</v>
      </c>
      <c r="I134" s="128" t="s">
        <v>13</v>
      </c>
      <c r="J134" s="229"/>
    </row>
    <row r="135" spans="2:62" s="52" customFormat="1" x14ac:dyDescent="0.2">
      <c r="B135" s="124"/>
      <c r="C135" s="124"/>
      <c r="D135" s="129"/>
      <c r="E135" s="126"/>
      <c r="F135" s="126"/>
      <c r="G135" s="128"/>
      <c r="H135" s="128"/>
      <c r="I135" s="128"/>
      <c r="J135" s="229"/>
    </row>
    <row r="136" spans="2:62" s="52" customFormat="1" ht="14.25" x14ac:dyDescent="0.2">
      <c r="B136" s="124" t="s">
        <v>150</v>
      </c>
      <c r="C136" s="124"/>
      <c r="D136" s="129"/>
      <c r="E136" s="131" t="s">
        <v>151</v>
      </c>
      <c r="F136" s="131"/>
      <c r="G136" s="128">
        <v>0.5</v>
      </c>
      <c r="H136" s="128" t="s">
        <v>5</v>
      </c>
      <c r="I136" s="128" t="s">
        <v>13</v>
      </c>
      <c r="J136" s="229"/>
    </row>
    <row r="137" spans="2:62" s="52" customFormat="1" x14ac:dyDescent="0.2">
      <c r="B137" s="306"/>
      <c r="C137" s="306"/>
      <c r="D137" s="129"/>
      <c r="E137" s="130"/>
      <c r="F137" s="130"/>
      <c r="G137" s="128"/>
      <c r="H137" s="128"/>
      <c r="I137" s="128"/>
      <c r="J137" s="229"/>
    </row>
    <row r="138" spans="2:62" s="52" customFormat="1" ht="25.5" customHeight="1" x14ac:dyDescent="0.2">
      <c r="B138" s="306" t="s">
        <v>152</v>
      </c>
      <c r="C138" s="306"/>
      <c r="D138" s="129"/>
      <c r="E138" s="130" t="s">
        <v>153</v>
      </c>
      <c r="F138" s="130"/>
      <c r="G138" s="128">
        <v>4000</v>
      </c>
      <c r="H138" s="128" t="s">
        <v>5</v>
      </c>
      <c r="I138" s="128" t="s">
        <v>13</v>
      </c>
      <c r="J138" s="229"/>
    </row>
    <row r="139" spans="2:62" s="52" customFormat="1" x14ac:dyDescent="0.2">
      <c r="B139" s="124"/>
      <c r="C139" s="124"/>
      <c r="D139" s="129"/>
      <c r="E139" s="130"/>
      <c r="F139" s="130"/>
      <c r="G139" s="128"/>
      <c r="H139" s="128"/>
      <c r="I139" s="128"/>
      <c r="J139" s="229"/>
    </row>
    <row r="140" spans="2:62" s="52" customFormat="1" ht="14.25" x14ac:dyDescent="0.2">
      <c r="B140" s="306" t="s">
        <v>154</v>
      </c>
      <c r="C140" s="306"/>
      <c r="D140" s="129"/>
      <c r="E140" s="130" t="s">
        <v>155</v>
      </c>
      <c r="F140" s="130"/>
      <c r="G140" s="132">
        <v>5.5199999999999999E-2</v>
      </c>
      <c r="H140" s="128" t="s">
        <v>5</v>
      </c>
      <c r="I140" s="128" t="s">
        <v>33</v>
      </c>
      <c r="J140" s="229"/>
    </row>
    <row r="141" spans="2:62" s="52" customFormat="1" x14ac:dyDescent="0.2">
      <c r="B141" s="124"/>
      <c r="C141" s="124"/>
      <c r="D141" s="129"/>
      <c r="E141" s="130"/>
      <c r="F141" s="130"/>
      <c r="G141" s="128"/>
      <c r="H141" s="128"/>
      <c r="I141" s="128"/>
      <c r="J141" s="130"/>
    </row>
    <row r="142" spans="2:62" x14ac:dyDescent="0.2">
      <c r="B142" s="129"/>
      <c r="C142" s="129"/>
      <c r="D142" s="129"/>
      <c r="E142" s="126"/>
      <c r="F142" s="126"/>
      <c r="G142" s="126"/>
      <c r="H142" s="126"/>
      <c r="I142" s="126"/>
      <c r="J142" s="130"/>
      <c r="AU142" s="53"/>
      <c r="AV142" s="53"/>
      <c r="AW142" s="53"/>
      <c r="AX142" s="53"/>
      <c r="AY142" s="53"/>
      <c r="AZ142" s="53"/>
      <c r="BA142" s="53"/>
      <c r="BB142" s="53"/>
      <c r="BC142" s="53"/>
      <c r="BD142" s="53"/>
      <c r="BE142" s="53"/>
      <c r="BF142" s="53"/>
      <c r="BG142" s="53"/>
      <c r="BH142" s="53"/>
      <c r="BI142" s="53"/>
      <c r="BJ142" s="53"/>
    </row>
    <row r="143" spans="2:62" ht="15" x14ac:dyDescent="0.2">
      <c r="B143" s="113" t="s">
        <v>1</v>
      </c>
      <c r="C143" s="113"/>
      <c r="D143" s="113"/>
      <c r="E143" s="133"/>
      <c r="F143" s="133"/>
      <c r="G143" s="133"/>
      <c r="H143" s="133"/>
      <c r="I143" s="133"/>
      <c r="J143" s="174"/>
      <c r="AU143" s="53"/>
      <c r="AV143" s="53"/>
      <c r="AW143" s="53"/>
      <c r="AX143" s="53"/>
      <c r="AY143" s="53"/>
      <c r="AZ143" s="53"/>
      <c r="BA143" s="53"/>
      <c r="BB143" s="53"/>
      <c r="BC143" s="53"/>
      <c r="BD143" s="53"/>
      <c r="BE143" s="53"/>
      <c r="BF143" s="53"/>
      <c r="BG143" s="53"/>
      <c r="BH143" s="53"/>
      <c r="BI143" s="53"/>
      <c r="BJ143" s="53"/>
    </row>
    <row r="144" spans="2:62" x14ac:dyDescent="0.2">
      <c r="B144" s="126"/>
      <c r="C144" s="126"/>
      <c r="D144" s="126"/>
      <c r="E144" s="126"/>
      <c r="F144" s="126"/>
      <c r="G144" s="126"/>
      <c r="H144" s="126"/>
      <c r="I144" s="126"/>
      <c r="J144" s="130"/>
      <c r="AU144" s="53"/>
      <c r="AV144" s="53"/>
      <c r="AW144" s="53"/>
      <c r="AX144" s="53"/>
      <c r="AY144" s="53"/>
      <c r="AZ144" s="53"/>
      <c r="BA144" s="53"/>
      <c r="BB144" s="53"/>
      <c r="BC144" s="53"/>
      <c r="BD144" s="53"/>
      <c r="BE144" s="53"/>
      <c r="BF144" s="53"/>
      <c r="BG144" s="53"/>
      <c r="BH144" s="53"/>
      <c r="BI144" s="53"/>
      <c r="BJ144" s="53"/>
    </row>
    <row r="145" spans="2:62" ht="15" x14ac:dyDescent="0.2">
      <c r="B145" s="134" t="s">
        <v>2</v>
      </c>
      <c r="C145" s="134"/>
      <c r="D145" s="134"/>
      <c r="E145" s="135" t="s">
        <v>4</v>
      </c>
      <c r="F145" s="135"/>
      <c r="G145" s="136" t="s">
        <v>7</v>
      </c>
      <c r="H145" s="136" t="s">
        <v>3</v>
      </c>
      <c r="I145" s="136" t="s">
        <v>11</v>
      </c>
      <c r="J145" s="135" t="s">
        <v>444</v>
      </c>
      <c r="AU145" s="53"/>
      <c r="AV145" s="53"/>
      <c r="AW145" s="53"/>
      <c r="AX145" s="53"/>
      <c r="AY145" s="53"/>
      <c r="AZ145" s="53"/>
      <c r="BA145" s="53"/>
      <c r="BB145" s="53"/>
      <c r="BC145" s="53"/>
      <c r="BD145" s="53"/>
      <c r="BE145" s="53"/>
      <c r="BF145" s="53"/>
      <c r="BG145" s="53"/>
      <c r="BH145" s="53"/>
      <c r="BI145" s="53"/>
      <c r="BJ145" s="53"/>
    </row>
    <row r="146" spans="2:62" x14ac:dyDescent="0.2">
      <c r="B146" s="137"/>
      <c r="C146" s="137"/>
      <c r="D146" s="137"/>
      <c r="E146" s="137"/>
      <c r="F146" s="137"/>
      <c r="G146" s="137"/>
      <c r="H146" s="137"/>
      <c r="I146" s="137"/>
      <c r="J146" s="130"/>
      <c r="AU146" s="53"/>
      <c r="AV146" s="53"/>
      <c r="AW146" s="53"/>
      <c r="AX146" s="53"/>
      <c r="AY146" s="53"/>
      <c r="AZ146" s="53"/>
      <c r="BA146" s="53"/>
      <c r="BB146" s="53"/>
      <c r="BC146" s="53"/>
      <c r="BD146" s="53"/>
      <c r="BE146" s="53"/>
      <c r="BF146" s="53"/>
      <c r="BG146" s="53"/>
      <c r="BH146" s="53"/>
      <c r="BI146" s="53"/>
      <c r="BJ146" s="53"/>
    </row>
    <row r="147" spans="2:62" s="52" customFormat="1" ht="24.75" customHeight="1" x14ac:dyDescent="0.2">
      <c r="B147" s="306" t="s">
        <v>156</v>
      </c>
      <c r="C147" s="306"/>
      <c r="D147" s="129"/>
      <c r="E147" s="129" t="s">
        <v>158</v>
      </c>
      <c r="F147" s="129"/>
      <c r="G147" s="199" t="str">
        <f>IF(NOT(Eapplication_applicator="??"),Eapplication_applicator*Fapplicator_ww,"??")</f>
        <v>??</v>
      </c>
      <c r="H147" s="128" t="s">
        <v>22</v>
      </c>
      <c r="I147" s="128" t="s">
        <v>8</v>
      </c>
      <c r="J147" s="139" t="s">
        <v>205</v>
      </c>
    </row>
    <row r="148" spans="2:62" s="52" customFormat="1" ht="13.5" customHeight="1" x14ac:dyDescent="0.2">
      <c r="B148" s="129"/>
      <c r="C148" s="124"/>
      <c r="D148" s="129"/>
      <c r="E148" s="129"/>
      <c r="F148" s="129"/>
      <c r="G148" s="126"/>
      <c r="H148" s="128"/>
      <c r="I148" s="128"/>
      <c r="J148" s="140"/>
    </row>
    <row r="149" spans="2:62" s="52" customFormat="1" ht="24.75" customHeight="1" x14ac:dyDescent="0.2">
      <c r="B149" s="306" t="s">
        <v>157</v>
      </c>
      <c r="C149" s="306"/>
      <c r="D149" s="129"/>
      <c r="E149" s="129" t="s">
        <v>159</v>
      </c>
      <c r="F149" s="129"/>
      <c r="G149" s="199" t="str">
        <f>IF(AND(NOT(Eapplication_floor="??"),NOT(Eapplication_treated="??")),(Eapplication_floor+Eapplication_treated)*Fww*FCE,"??")</f>
        <v>??</v>
      </c>
      <c r="H149" s="128" t="s">
        <v>22</v>
      </c>
      <c r="I149" s="128" t="s">
        <v>8</v>
      </c>
      <c r="J149" s="139" t="s">
        <v>206</v>
      </c>
    </row>
    <row r="150" spans="2:62" s="52" customFormat="1" x14ac:dyDescent="0.2">
      <c r="B150" s="124"/>
      <c r="C150" s="124"/>
      <c r="D150" s="129"/>
      <c r="E150" s="129"/>
      <c r="F150" s="129"/>
      <c r="G150" s="126"/>
      <c r="H150" s="128"/>
      <c r="I150" s="128"/>
      <c r="J150" s="139"/>
    </row>
    <row r="151" spans="2:62" s="52" customFormat="1" ht="25.5" customHeight="1" x14ac:dyDescent="0.2">
      <c r="B151" s="306" t="s">
        <v>160</v>
      </c>
      <c r="C151" s="306"/>
      <c r="D151" s="129"/>
      <c r="E151" s="129" t="s">
        <v>161</v>
      </c>
      <c r="F151" s="129"/>
      <c r="G151" s="199" t="str">
        <f>IF(OR(Eapplicator_ww="??",Etreated_ww="??"),"??",Eapplicator_ww+Etreated_ww)</f>
        <v>??</v>
      </c>
      <c r="H151" s="128" t="s">
        <v>22</v>
      </c>
      <c r="I151" s="128" t="s">
        <v>8</v>
      </c>
      <c r="J151" s="139" t="s">
        <v>207</v>
      </c>
    </row>
    <row r="152" spans="2:62" s="52" customFormat="1" x14ac:dyDescent="0.2">
      <c r="B152" s="124"/>
      <c r="C152" s="124"/>
      <c r="D152" s="129"/>
      <c r="E152" s="129"/>
      <c r="F152" s="129"/>
      <c r="G152" s="126"/>
      <c r="H152" s="128"/>
      <c r="I152" s="128"/>
      <c r="J152" s="139"/>
    </row>
    <row r="153" spans="2:62" s="52" customFormat="1" ht="15" x14ac:dyDescent="0.2">
      <c r="B153" s="306" t="s">
        <v>86</v>
      </c>
      <c r="C153" s="306"/>
      <c r="D153" s="129"/>
      <c r="E153" s="129" t="s">
        <v>24</v>
      </c>
      <c r="F153" s="129"/>
      <c r="G153" s="199" t="str">
        <f>IF(NOT(Eww="??"),Eww*Nhouses*Fsimultaneity,"??")</f>
        <v>??</v>
      </c>
      <c r="H153" s="128" t="s">
        <v>22</v>
      </c>
      <c r="I153" s="128" t="s">
        <v>8</v>
      </c>
      <c r="J153" s="139" t="s">
        <v>208</v>
      </c>
    </row>
    <row r="154" spans="2:62" s="52" customFormat="1" ht="13.5" customHeight="1" x14ac:dyDescent="0.2">
      <c r="B154" s="124"/>
      <c r="C154" s="124"/>
      <c r="D154" s="129"/>
      <c r="E154" s="129"/>
      <c r="F154" s="129"/>
      <c r="G154" s="131"/>
      <c r="H154" s="128"/>
      <c r="I154" s="128"/>
      <c r="J154" s="139"/>
    </row>
    <row r="155" spans="2:62" s="52" customFormat="1" x14ac:dyDescent="0.2">
      <c r="B155" s="131"/>
      <c r="C155" s="131"/>
      <c r="D155" s="131"/>
      <c r="E155" s="131"/>
      <c r="F155" s="131"/>
      <c r="G155" s="131"/>
      <c r="H155" s="131"/>
      <c r="I155" s="131"/>
      <c r="J155" s="131"/>
    </row>
    <row r="156" spans="2:62" s="52" customFormat="1" x14ac:dyDescent="0.2">
      <c r="H156" s="70"/>
      <c r="I156" s="70"/>
      <c r="J156" s="176"/>
    </row>
    <row r="157" spans="2:62" s="52" customFormat="1" x14ac:dyDescent="0.2">
      <c r="B157" s="177" t="s">
        <v>12</v>
      </c>
      <c r="C157" s="177"/>
      <c r="G157" s="178"/>
      <c r="H157" s="179"/>
      <c r="I157" s="70"/>
      <c r="J157" s="176"/>
    </row>
    <row r="158" spans="2:62" s="52" customFormat="1" x14ac:dyDescent="0.2">
      <c r="B158" s="177"/>
      <c r="H158" s="180"/>
      <c r="I158" s="70"/>
      <c r="J158" s="176"/>
    </row>
    <row r="159" spans="2:62" s="52" customFormat="1" x14ac:dyDescent="0.2">
      <c r="B159" s="177"/>
      <c r="H159" s="180"/>
      <c r="I159" s="70"/>
      <c r="J159" s="176"/>
    </row>
    <row r="160" spans="2:62" s="52" customFormat="1" x14ac:dyDescent="0.2">
      <c r="B160" s="177"/>
      <c r="H160" s="180"/>
      <c r="I160" s="70"/>
      <c r="J160" s="176"/>
    </row>
    <row r="161" spans="2:67" ht="15" customHeight="1" x14ac:dyDescent="0.2">
      <c r="B161" s="325" t="s">
        <v>494</v>
      </c>
      <c r="C161" s="325"/>
      <c r="D161" s="325"/>
      <c r="E161" s="325"/>
      <c r="F161" s="325"/>
      <c r="G161" s="325"/>
      <c r="H161" s="325"/>
      <c r="I161" s="325"/>
      <c r="J161" s="325"/>
      <c r="K161" s="50"/>
      <c r="L161" s="50"/>
      <c r="BI161" s="53"/>
      <c r="BJ161" s="53"/>
    </row>
    <row r="162" spans="2:67" ht="15" x14ac:dyDescent="0.2">
      <c r="B162" s="67"/>
      <c r="C162" s="57"/>
      <c r="D162" s="110"/>
      <c r="E162" s="110"/>
      <c r="F162" s="110"/>
      <c r="G162" s="110"/>
      <c r="H162" s="110"/>
      <c r="I162" s="110"/>
      <c r="J162" s="110"/>
      <c r="K162" s="50"/>
      <c r="L162" s="50"/>
      <c r="M162" s="50"/>
      <c r="N162" s="50"/>
    </row>
    <row r="163" spans="2:67" x14ac:dyDescent="0.2">
      <c r="B163" s="171" t="s">
        <v>19</v>
      </c>
      <c r="C163" s="171"/>
      <c r="D163" s="171"/>
      <c r="E163" s="58"/>
      <c r="F163" s="58"/>
      <c r="G163" s="58"/>
      <c r="H163" s="58"/>
      <c r="I163" s="58"/>
      <c r="J163" s="61"/>
      <c r="AU163" s="53"/>
      <c r="AV163" s="53"/>
      <c r="AW163" s="53"/>
      <c r="AX163" s="53"/>
      <c r="AY163" s="53"/>
      <c r="AZ163" s="53"/>
      <c r="BA163" s="53"/>
      <c r="BB163" s="53"/>
      <c r="BC163" s="53"/>
      <c r="BD163" s="53"/>
      <c r="BE163" s="53"/>
      <c r="BF163" s="53"/>
      <c r="BG163" s="53"/>
      <c r="BH163" s="53"/>
      <c r="BI163" s="53"/>
      <c r="BJ163" s="53"/>
    </row>
    <row r="164" spans="2:67" ht="32.25" customHeight="1" x14ac:dyDescent="0.2">
      <c r="B164" s="307" t="s">
        <v>485</v>
      </c>
      <c r="C164" s="307"/>
      <c r="D164" s="307"/>
      <c r="E164" s="307"/>
      <c r="F164" s="307"/>
      <c r="G164" s="307"/>
      <c r="H164" s="307"/>
      <c r="I164" s="307"/>
      <c r="J164" s="307"/>
      <c r="AU164" s="53"/>
      <c r="AV164" s="53"/>
      <c r="AW164" s="53"/>
      <c r="AX164" s="53"/>
      <c r="AY164" s="53"/>
      <c r="AZ164" s="53"/>
      <c r="BA164" s="53"/>
      <c r="BB164" s="53"/>
      <c r="BC164" s="53"/>
      <c r="BD164" s="53"/>
      <c r="BE164" s="53"/>
      <c r="BF164" s="53"/>
      <c r="BG164" s="53"/>
      <c r="BH164" s="53"/>
      <c r="BI164" s="53"/>
      <c r="BJ164" s="53"/>
    </row>
    <row r="165" spans="2:67" ht="14.25" x14ac:dyDescent="0.2">
      <c r="B165" s="67" t="s">
        <v>486</v>
      </c>
      <c r="C165" s="67"/>
      <c r="D165" s="67"/>
      <c r="E165" s="67"/>
      <c r="F165" s="67"/>
      <c r="G165" s="67"/>
      <c r="H165" s="67"/>
      <c r="I165" s="67"/>
      <c r="J165" s="67"/>
      <c r="K165" s="50"/>
      <c r="L165" s="50"/>
      <c r="M165" s="50"/>
      <c r="N165" s="50"/>
      <c r="O165" s="50"/>
      <c r="P165" s="50"/>
      <c r="Q165" s="50"/>
      <c r="R165" s="50"/>
      <c r="S165" s="50"/>
      <c r="BK165" s="52"/>
      <c r="BL165" s="52"/>
      <c r="BM165" s="52"/>
      <c r="BN165" s="52"/>
      <c r="BO165" s="52"/>
    </row>
    <row r="166" spans="2:67" x14ac:dyDescent="0.2">
      <c r="B166" s="307" t="s">
        <v>487</v>
      </c>
      <c r="C166" s="307"/>
      <c r="D166" s="307"/>
      <c r="E166" s="307"/>
      <c r="F166" s="307"/>
      <c r="G166" s="307"/>
      <c r="H166" s="307"/>
      <c r="I166" s="307"/>
      <c r="J166" s="307"/>
      <c r="K166" s="50"/>
      <c r="L166" s="50"/>
      <c r="M166" s="50"/>
      <c r="N166" s="50"/>
      <c r="O166" s="50"/>
      <c r="P166" s="50"/>
      <c r="Q166" s="50"/>
      <c r="R166" s="50"/>
      <c r="S166" s="50"/>
      <c r="BK166" s="52"/>
      <c r="BL166" s="52"/>
      <c r="BM166" s="52"/>
      <c r="BN166" s="52"/>
      <c r="BO166" s="52"/>
    </row>
    <row r="167" spans="2:67" s="52" customFormat="1" ht="15" x14ac:dyDescent="0.2">
      <c r="D167" s="110"/>
      <c r="E167" s="111"/>
      <c r="F167" s="111"/>
      <c r="G167" s="173"/>
      <c r="H167" s="173"/>
      <c r="I167" s="173"/>
      <c r="J167" s="50"/>
      <c r="K167" s="50"/>
      <c r="L167" s="50"/>
      <c r="M167" s="50"/>
      <c r="N167" s="50"/>
    </row>
    <row r="168" spans="2:67" ht="15" x14ac:dyDescent="0.2">
      <c r="B168" s="113" t="s">
        <v>0</v>
      </c>
      <c r="C168" s="113"/>
      <c r="D168" s="113"/>
      <c r="E168" s="133"/>
      <c r="F168" s="133"/>
      <c r="G168" s="133"/>
      <c r="H168" s="133"/>
      <c r="I168" s="133"/>
      <c r="J168" s="174"/>
      <c r="AU168" s="53"/>
      <c r="AV168" s="53"/>
      <c r="AW168" s="53"/>
      <c r="AX168" s="53"/>
      <c r="AY168" s="53"/>
      <c r="AZ168" s="53"/>
      <c r="BA168" s="53"/>
      <c r="BB168" s="53"/>
      <c r="BC168" s="53"/>
      <c r="BD168" s="53"/>
      <c r="BE168" s="53"/>
      <c r="BF168" s="53"/>
      <c r="BG168" s="53"/>
      <c r="BH168" s="53"/>
      <c r="BI168" s="53"/>
      <c r="BJ168" s="53"/>
    </row>
    <row r="169" spans="2:67" x14ac:dyDescent="0.2">
      <c r="B169" s="126"/>
      <c r="C169" s="126"/>
      <c r="D169" s="126"/>
      <c r="E169" s="126"/>
      <c r="F169" s="126"/>
      <c r="G169" s="126"/>
      <c r="H169" s="126"/>
      <c r="I169" s="126"/>
      <c r="J169" s="130"/>
      <c r="AU169" s="53"/>
      <c r="AV169" s="53"/>
      <c r="AW169" s="53"/>
      <c r="AX169" s="53"/>
      <c r="AY169" s="53"/>
      <c r="AZ169" s="53"/>
      <c r="BA169" s="53"/>
      <c r="BB169" s="53"/>
      <c r="BC169" s="53"/>
      <c r="BD169" s="53"/>
      <c r="BE169" s="53"/>
      <c r="BF169" s="53"/>
      <c r="BG169" s="53"/>
      <c r="BH169" s="53"/>
      <c r="BI169" s="53"/>
      <c r="BJ169" s="53"/>
    </row>
    <row r="170" spans="2:67" ht="15" x14ac:dyDescent="0.2">
      <c r="B170" s="134" t="s">
        <v>2</v>
      </c>
      <c r="C170" s="134"/>
      <c r="D170" s="134"/>
      <c r="E170" s="135" t="s">
        <v>4</v>
      </c>
      <c r="F170" s="135"/>
      <c r="G170" s="136" t="s">
        <v>7</v>
      </c>
      <c r="H170" s="136" t="s">
        <v>3</v>
      </c>
      <c r="I170" s="136" t="s">
        <v>11</v>
      </c>
      <c r="J170" s="135" t="s">
        <v>444</v>
      </c>
      <c r="AU170" s="53"/>
      <c r="AV170" s="53"/>
      <c r="AW170" s="53"/>
      <c r="AX170" s="53"/>
      <c r="AY170" s="53"/>
      <c r="AZ170" s="53"/>
      <c r="BA170" s="53"/>
      <c r="BB170" s="53"/>
      <c r="BC170" s="53"/>
      <c r="BD170" s="53"/>
      <c r="BE170" s="53"/>
      <c r="BF170" s="53"/>
      <c r="BG170" s="53"/>
      <c r="BH170" s="53"/>
      <c r="BI170" s="53"/>
      <c r="BJ170" s="53"/>
    </row>
    <row r="171" spans="2:67" x14ac:dyDescent="0.2">
      <c r="B171" s="124"/>
      <c r="C171" s="134"/>
      <c r="D171" s="134"/>
      <c r="E171" s="135"/>
      <c r="F171" s="135"/>
      <c r="G171" s="136"/>
      <c r="H171" s="136"/>
      <c r="I171" s="136"/>
      <c r="J171" s="135"/>
      <c r="AU171" s="53"/>
      <c r="AV171" s="53"/>
      <c r="AW171" s="53"/>
      <c r="AX171" s="53"/>
      <c r="AY171" s="53"/>
      <c r="AZ171" s="53"/>
      <c r="BA171" s="53"/>
      <c r="BB171" s="53"/>
      <c r="BC171" s="53"/>
      <c r="BD171" s="53"/>
      <c r="BE171" s="53"/>
      <c r="BF171" s="53"/>
      <c r="BG171" s="53"/>
      <c r="BH171" s="53"/>
      <c r="BI171" s="53"/>
      <c r="BJ171" s="53"/>
    </row>
    <row r="172" spans="2:67" ht="14.25" x14ac:dyDescent="0.2">
      <c r="B172" s="306" t="s">
        <v>162</v>
      </c>
      <c r="C172" s="306"/>
      <c r="D172" s="134"/>
      <c r="E172" s="224" t="s">
        <v>113</v>
      </c>
      <c r="F172" s="224"/>
      <c r="G172" s="127"/>
      <c r="H172" s="132" t="s">
        <v>20</v>
      </c>
      <c r="I172" s="132" t="s">
        <v>6</v>
      </c>
      <c r="J172" s="135"/>
      <c r="AU172" s="53"/>
      <c r="AV172" s="53"/>
      <c r="AW172" s="53"/>
      <c r="AX172" s="53"/>
      <c r="AY172" s="53"/>
      <c r="AZ172" s="53"/>
      <c r="BA172" s="53"/>
      <c r="BB172" s="53"/>
      <c r="BC172" s="53"/>
      <c r="BD172" s="53"/>
      <c r="BE172" s="53"/>
      <c r="BF172" s="53"/>
      <c r="BG172" s="53"/>
      <c r="BH172" s="53"/>
      <c r="BI172" s="53"/>
      <c r="BJ172" s="53"/>
    </row>
    <row r="173" spans="2:67" x14ac:dyDescent="0.2">
      <c r="B173" s="124"/>
      <c r="C173" s="175"/>
      <c r="D173" s="175"/>
      <c r="E173" s="126"/>
      <c r="F173" s="126"/>
      <c r="G173" s="126"/>
      <c r="H173" s="126"/>
      <c r="I173" s="126"/>
      <c r="J173" s="130"/>
      <c r="AU173" s="53"/>
      <c r="AV173" s="53"/>
      <c r="AW173" s="53"/>
      <c r="AX173" s="53"/>
      <c r="AY173" s="53"/>
      <c r="AZ173" s="53"/>
      <c r="BA173" s="53"/>
      <c r="BB173" s="53"/>
      <c r="BC173" s="53"/>
      <c r="BD173" s="53"/>
      <c r="BE173" s="53"/>
      <c r="BF173" s="53"/>
      <c r="BG173" s="53"/>
      <c r="BH173" s="53"/>
      <c r="BI173" s="53"/>
      <c r="BJ173" s="53"/>
    </row>
    <row r="174" spans="2:67" ht="29.25" customHeight="1" x14ac:dyDescent="0.2">
      <c r="B174" s="306" t="s">
        <v>115</v>
      </c>
      <c r="C174" s="306"/>
      <c r="D174" s="175"/>
      <c r="E174" s="126" t="s">
        <v>116</v>
      </c>
      <c r="F174" s="126"/>
      <c r="G174" s="127"/>
      <c r="H174" s="132" t="s">
        <v>5</v>
      </c>
      <c r="I174" s="132" t="s">
        <v>6</v>
      </c>
      <c r="J174" s="130"/>
      <c r="AU174" s="53"/>
      <c r="AV174" s="53"/>
      <c r="AW174" s="53"/>
      <c r="AX174" s="53"/>
      <c r="AY174" s="53"/>
      <c r="AZ174" s="53"/>
      <c r="BA174" s="53"/>
      <c r="BB174" s="53"/>
      <c r="BC174" s="53"/>
      <c r="BD174" s="53"/>
      <c r="BE174" s="53"/>
      <c r="BF174" s="53"/>
      <c r="BG174" s="53"/>
      <c r="BH174" s="53"/>
      <c r="BI174" s="53"/>
      <c r="BJ174" s="53"/>
    </row>
    <row r="175" spans="2:67" s="52" customFormat="1" x14ac:dyDescent="0.2">
      <c r="B175" s="124"/>
      <c r="C175" s="124"/>
      <c r="D175" s="129"/>
      <c r="E175" s="130"/>
      <c r="F175" s="130"/>
      <c r="G175" s="128"/>
      <c r="H175" s="128"/>
      <c r="I175" s="128"/>
      <c r="J175" s="130"/>
    </row>
    <row r="176" spans="2:67" s="52" customFormat="1" ht="14.25" x14ac:dyDescent="0.2">
      <c r="B176" s="306" t="s">
        <v>163</v>
      </c>
      <c r="C176" s="306"/>
      <c r="D176" s="129"/>
      <c r="E176" s="126" t="s">
        <v>164</v>
      </c>
      <c r="F176" s="126"/>
      <c r="G176" s="127"/>
      <c r="H176" s="132" t="s">
        <v>5</v>
      </c>
      <c r="I176" s="132" t="s">
        <v>6</v>
      </c>
      <c r="J176" s="130"/>
    </row>
    <row r="177" spans="2:62" s="52" customFormat="1" x14ac:dyDescent="0.2">
      <c r="B177" s="124"/>
      <c r="C177" s="124"/>
      <c r="D177" s="129"/>
      <c r="E177" s="131"/>
      <c r="F177" s="131"/>
      <c r="G177" s="128"/>
      <c r="H177" s="128"/>
      <c r="I177" s="128"/>
      <c r="J177" s="130"/>
    </row>
    <row r="178" spans="2:62" s="52" customFormat="1" ht="14.25" x14ac:dyDescent="0.2">
      <c r="B178" s="306" t="s">
        <v>165</v>
      </c>
      <c r="C178" s="306"/>
      <c r="D178" s="129"/>
      <c r="E178" s="130" t="s">
        <v>167</v>
      </c>
      <c r="F178" s="130"/>
      <c r="G178" s="127"/>
      <c r="H178" s="132" t="s">
        <v>166</v>
      </c>
      <c r="I178" s="132" t="s">
        <v>6</v>
      </c>
      <c r="J178" s="130"/>
    </row>
    <row r="179" spans="2:62" s="52" customFormat="1" ht="13.5" thickBot="1" x14ac:dyDescent="0.25">
      <c r="B179" s="124"/>
      <c r="C179" s="124"/>
      <c r="D179" s="129"/>
      <c r="E179" s="130"/>
      <c r="F179" s="130"/>
      <c r="G179" s="128"/>
      <c r="H179" s="128"/>
      <c r="I179" s="128"/>
      <c r="J179" s="130"/>
    </row>
    <row r="180" spans="2:62" s="52" customFormat="1" ht="29.25" customHeight="1" thickTop="1" thickBot="1" x14ac:dyDescent="0.25">
      <c r="B180" s="124" t="s">
        <v>168</v>
      </c>
      <c r="C180" s="148" t="s">
        <v>210</v>
      </c>
      <c r="D180" s="129"/>
      <c r="E180" s="130" t="s">
        <v>209</v>
      </c>
      <c r="F180" s="130"/>
      <c r="G180" s="203" t="str">
        <f>INDEX('Pick-lists &amp; Defaults'!C75:C77,MATCH('PT19-env of humans &amp; animals'!C180,Duration,0))</f>
        <v>??</v>
      </c>
      <c r="H180" s="132" t="s">
        <v>495</v>
      </c>
      <c r="I180" s="128" t="s">
        <v>21</v>
      </c>
      <c r="J180" s="224" t="s">
        <v>431</v>
      </c>
    </row>
    <row r="181" spans="2:62" s="52" customFormat="1" ht="13.5" thickTop="1" x14ac:dyDescent="0.2">
      <c r="B181" s="124"/>
      <c r="C181" s="124"/>
      <c r="D181" s="129"/>
      <c r="E181" s="130"/>
      <c r="F181" s="130"/>
      <c r="G181" s="128"/>
      <c r="H181" s="128"/>
      <c r="I181" s="128"/>
      <c r="J181" s="229"/>
    </row>
    <row r="182" spans="2:62" s="52" customFormat="1" ht="14.25" x14ac:dyDescent="0.2">
      <c r="B182" s="306" t="s">
        <v>172</v>
      </c>
      <c r="C182" s="306"/>
      <c r="D182" s="129"/>
      <c r="E182" s="130" t="s">
        <v>124</v>
      </c>
      <c r="F182" s="130"/>
      <c r="G182" s="128">
        <v>0.9</v>
      </c>
      <c r="H182" s="132" t="s">
        <v>5</v>
      </c>
      <c r="I182" s="128" t="s">
        <v>13</v>
      </c>
      <c r="J182" s="229"/>
    </row>
    <row r="183" spans="2:62" s="52" customFormat="1" x14ac:dyDescent="0.2">
      <c r="B183" s="124"/>
      <c r="C183" s="124"/>
      <c r="D183" s="129"/>
      <c r="E183" s="130"/>
      <c r="F183" s="130"/>
      <c r="G183" s="130"/>
      <c r="H183" s="128"/>
      <c r="I183" s="128"/>
      <c r="J183" s="229"/>
    </row>
    <row r="184" spans="2:62" s="52" customFormat="1" ht="14.25" x14ac:dyDescent="0.2">
      <c r="B184" s="306" t="s">
        <v>173</v>
      </c>
      <c r="C184" s="306"/>
      <c r="D184" s="129"/>
      <c r="E184" s="130" t="s">
        <v>126</v>
      </c>
      <c r="F184" s="130"/>
      <c r="G184" s="128">
        <v>0.1</v>
      </c>
      <c r="H184" s="132" t="s">
        <v>5</v>
      </c>
      <c r="I184" s="128" t="s">
        <v>13</v>
      </c>
      <c r="J184" s="229"/>
    </row>
    <row r="185" spans="2:62" s="52" customFormat="1" x14ac:dyDescent="0.2">
      <c r="B185" s="124"/>
      <c r="C185" s="124"/>
      <c r="D185" s="129"/>
      <c r="E185" s="130"/>
      <c r="F185" s="130"/>
      <c r="G185" s="128"/>
      <c r="H185" s="128"/>
      <c r="I185" s="128"/>
      <c r="J185" s="130"/>
    </row>
    <row r="186" spans="2:62" x14ac:dyDescent="0.2">
      <c r="B186" s="129"/>
      <c r="C186" s="129"/>
      <c r="D186" s="129"/>
      <c r="E186" s="126"/>
      <c r="F186" s="126"/>
      <c r="G186" s="126"/>
      <c r="H186" s="126"/>
      <c r="I186" s="126"/>
      <c r="J186" s="130"/>
      <c r="AU186" s="53"/>
      <c r="AV186" s="53"/>
      <c r="AW186" s="53"/>
      <c r="AX186" s="53"/>
      <c r="AY186" s="53"/>
      <c r="AZ186" s="53"/>
      <c r="BA186" s="53"/>
      <c r="BB186" s="53"/>
      <c r="BC186" s="53"/>
      <c r="BD186" s="53"/>
      <c r="BE186" s="53"/>
      <c r="BF186" s="53"/>
      <c r="BG186" s="53"/>
      <c r="BH186" s="53"/>
      <c r="BI186" s="53"/>
      <c r="BJ186" s="53"/>
    </row>
    <row r="187" spans="2:62" ht="15" x14ac:dyDescent="0.2">
      <c r="B187" s="113" t="s">
        <v>1</v>
      </c>
      <c r="C187" s="113"/>
      <c r="D187" s="113"/>
      <c r="E187" s="133"/>
      <c r="F187" s="133"/>
      <c r="G187" s="133"/>
      <c r="H187" s="133"/>
      <c r="I187" s="133"/>
      <c r="J187" s="174"/>
      <c r="AU187" s="53"/>
      <c r="AV187" s="53"/>
      <c r="AW187" s="53"/>
      <c r="AX187" s="53"/>
      <c r="AY187" s="53"/>
      <c r="AZ187" s="53"/>
      <c r="BA187" s="53"/>
      <c r="BB187" s="53"/>
      <c r="BC187" s="53"/>
      <c r="BD187" s="53"/>
      <c r="BE187" s="53"/>
      <c r="BF187" s="53"/>
      <c r="BG187" s="53"/>
      <c r="BH187" s="53"/>
      <c r="BI187" s="53"/>
      <c r="BJ187" s="53"/>
    </row>
    <row r="188" spans="2:62" x14ac:dyDescent="0.2">
      <c r="B188" s="126"/>
      <c r="C188" s="126"/>
      <c r="D188" s="126"/>
      <c r="E188" s="126"/>
      <c r="F188" s="126"/>
      <c r="G188" s="126"/>
      <c r="H188" s="126"/>
      <c r="I188" s="126"/>
      <c r="J188" s="130"/>
      <c r="AU188" s="53"/>
      <c r="AV188" s="53"/>
      <c r="AW188" s="53"/>
      <c r="AX188" s="53"/>
      <c r="AY188" s="53"/>
      <c r="AZ188" s="53"/>
      <c r="BA188" s="53"/>
      <c r="BB188" s="53"/>
      <c r="BC188" s="53"/>
      <c r="BD188" s="53"/>
      <c r="BE188" s="53"/>
      <c r="BF188" s="53"/>
      <c r="BG188" s="53"/>
      <c r="BH188" s="53"/>
      <c r="BI188" s="53"/>
      <c r="BJ188" s="53"/>
    </row>
    <row r="189" spans="2:62" ht="15" x14ac:dyDescent="0.2">
      <c r="B189" s="134" t="s">
        <v>2</v>
      </c>
      <c r="C189" s="134"/>
      <c r="D189" s="134"/>
      <c r="E189" s="135" t="s">
        <v>4</v>
      </c>
      <c r="F189" s="135"/>
      <c r="G189" s="136" t="s">
        <v>7</v>
      </c>
      <c r="H189" s="136" t="s">
        <v>3</v>
      </c>
      <c r="I189" s="136" t="s">
        <v>11</v>
      </c>
      <c r="J189" s="135" t="s">
        <v>444</v>
      </c>
      <c r="AU189" s="53"/>
      <c r="AV189" s="53"/>
      <c r="AW189" s="53"/>
      <c r="AX189" s="53"/>
      <c r="AY189" s="53"/>
      <c r="AZ189" s="53"/>
      <c r="BA189" s="53"/>
      <c r="BB189" s="53"/>
      <c r="BC189" s="53"/>
      <c r="BD189" s="53"/>
      <c r="BE189" s="53"/>
      <c r="BF189" s="53"/>
      <c r="BG189" s="53"/>
      <c r="BH189" s="53"/>
      <c r="BI189" s="53"/>
      <c r="BJ189" s="53"/>
    </row>
    <row r="190" spans="2:62" x14ac:dyDescent="0.2">
      <c r="B190" s="137"/>
      <c r="C190" s="137"/>
      <c r="D190" s="137"/>
      <c r="E190" s="137"/>
      <c r="F190" s="137"/>
      <c r="G190" s="137"/>
      <c r="H190" s="137"/>
      <c r="I190" s="137"/>
      <c r="J190" s="124"/>
      <c r="AU190" s="53"/>
      <c r="AV190" s="53"/>
      <c r="AW190" s="53"/>
      <c r="AX190" s="53"/>
      <c r="AY190" s="53"/>
      <c r="AZ190" s="53"/>
      <c r="BA190" s="53"/>
      <c r="BB190" s="53"/>
      <c r="BC190" s="53"/>
      <c r="BD190" s="53"/>
      <c r="BE190" s="53"/>
      <c r="BF190" s="53"/>
      <c r="BG190" s="53"/>
      <c r="BH190" s="53"/>
      <c r="BI190" s="53"/>
      <c r="BJ190" s="53"/>
    </row>
    <row r="191" spans="2:62" s="52" customFormat="1" ht="30" x14ac:dyDescent="0.2">
      <c r="B191" s="306" t="s">
        <v>174</v>
      </c>
      <c r="C191" s="306"/>
      <c r="D191" s="129"/>
      <c r="E191" s="129" t="s">
        <v>137</v>
      </c>
      <c r="F191" s="129"/>
      <c r="G191" s="199" t="str">
        <f>IF(AND(Q_prod&gt;0, F_AI&gt;0, Ndiffuser&gt;0, TMAX&gt;0, NOT(TDay="??")),Q_prod*F_AI*Ndiffuser*(TDay/TMAX)*F_application_air*0.001,"??")</f>
        <v>??</v>
      </c>
      <c r="H191" s="128" t="s">
        <v>22</v>
      </c>
      <c r="I191" s="128" t="s">
        <v>8</v>
      </c>
      <c r="J191" s="140" t="s">
        <v>175</v>
      </c>
    </row>
    <row r="192" spans="2:62" s="52" customFormat="1" x14ac:dyDescent="0.2">
      <c r="B192" s="129"/>
      <c r="C192" s="124"/>
      <c r="D192" s="129"/>
      <c r="E192" s="129"/>
      <c r="F192" s="129"/>
      <c r="G192" s="126"/>
      <c r="H192" s="128"/>
      <c r="I192" s="128"/>
      <c r="J192" s="140"/>
    </row>
    <row r="193" spans="2:67" s="52" customFormat="1" ht="30" x14ac:dyDescent="0.2">
      <c r="B193" s="306" t="s">
        <v>135</v>
      </c>
      <c r="C193" s="306"/>
      <c r="D193" s="129"/>
      <c r="E193" s="129" t="s">
        <v>139</v>
      </c>
      <c r="F193" s="129"/>
      <c r="G193" s="199" t="str">
        <f>IF(AND(Q_prod&gt;0, F_AI&gt;0, Ndiffuser&gt;0, TMAX&gt;0, NOT(TDay="??")),Q_prod*F_AI*Ndiffuser*(TDay/TMAX)*F_application_floor*0.001,"??")</f>
        <v>??</v>
      </c>
      <c r="H193" s="128" t="s">
        <v>22</v>
      </c>
      <c r="I193" s="128" t="s">
        <v>8</v>
      </c>
      <c r="J193" s="140" t="s">
        <v>176</v>
      </c>
    </row>
    <row r="194" spans="2:67" s="52" customFormat="1" ht="13.5" customHeight="1" x14ac:dyDescent="0.2">
      <c r="B194" s="129"/>
      <c r="C194" s="124"/>
      <c r="D194" s="129"/>
      <c r="E194" s="129"/>
      <c r="F194" s="129"/>
      <c r="G194" s="126"/>
      <c r="H194" s="128"/>
      <c r="I194" s="128"/>
      <c r="J194" s="140"/>
    </row>
    <row r="195" spans="2:67" s="52" customFormat="1" x14ac:dyDescent="0.2">
      <c r="B195" s="124"/>
      <c r="C195" s="124"/>
      <c r="D195" s="126"/>
      <c r="E195" s="175"/>
      <c r="F195" s="175"/>
      <c r="G195" s="126"/>
      <c r="H195" s="216"/>
      <c r="I195" s="216"/>
      <c r="J195" s="217"/>
    </row>
    <row r="196" spans="2:67" s="52" customFormat="1" x14ac:dyDescent="0.2">
      <c r="H196" s="70"/>
      <c r="I196" s="70"/>
      <c r="J196" s="176"/>
    </row>
    <row r="197" spans="2:67" s="52" customFormat="1" x14ac:dyDescent="0.2">
      <c r="B197" s="177" t="s">
        <v>12</v>
      </c>
      <c r="C197" s="177"/>
      <c r="G197" s="178"/>
      <c r="H197" s="179"/>
      <c r="I197" s="70"/>
      <c r="J197" s="176"/>
    </row>
    <row r="198" spans="2:67" s="52" customFormat="1" x14ac:dyDescent="0.2">
      <c r="B198" s="177"/>
      <c r="H198" s="180"/>
      <c r="I198" s="70"/>
      <c r="J198" s="176"/>
    </row>
    <row r="199" spans="2:67" s="52" customFormat="1" x14ac:dyDescent="0.2">
      <c r="B199" s="250"/>
      <c r="H199" s="180"/>
      <c r="I199" s="70"/>
      <c r="J199" s="176"/>
    </row>
    <row r="200" spans="2:67" s="52" customFormat="1" x14ac:dyDescent="0.2">
      <c r="B200" s="250"/>
      <c r="H200" s="180"/>
      <c r="I200" s="70"/>
      <c r="J200" s="176"/>
    </row>
    <row r="201" spans="2:67" ht="15" customHeight="1" x14ac:dyDescent="0.2">
      <c r="B201" s="325" t="s">
        <v>496</v>
      </c>
      <c r="C201" s="325"/>
      <c r="D201" s="325"/>
      <c r="E201" s="325"/>
      <c r="F201" s="325"/>
      <c r="G201" s="325"/>
      <c r="H201" s="325"/>
      <c r="I201" s="325"/>
      <c r="J201" s="325"/>
      <c r="K201" s="50"/>
      <c r="L201" s="50"/>
      <c r="BI201" s="53"/>
      <c r="BJ201" s="53"/>
    </row>
    <row r="202" spans="2:67" ht="15" x14ac:dyDescent="0.2">
      <c r="B202" s="67"/>
      <c r="C202" s="57"/>
      <c r="D202" s="110"/>
      <c r="E202" s="110"/>
      <c r="F202" s="110"/>
      <c r="G202" s="110"/>
      <c r="H202" s="110"/>
      <c r="I202" s="110"/>
      <c r="J202" s="110"/>
      <c r="K202" s="50"/>
      <c r="L202" s="50"/>
      <c r="M202" s="50"/>
      <c r="N202" s="50"/>
    </row>
    <row r="203" spans="2:67" x14ac:dyDescent="0.2">
      <c r="B203" s="171" t="s">
        <v>19</v>
      </c>
      <c r="C203" s="171"/>
      <c r="D203" s="171"/>
      <c r="E203" s="58"/>
      <c r="F203" s="58"/>
      <c r="G203" s="58"/>
      <c r="H203" s="58"/>
      <c r="I203" s="58"/>
      <c r="J203" s="61"/>
      <c r="AU203" s="53"/>
      <c r="AV203" s="53"/>
      <c r="AW203" s="53"/>
      <c r="AX203" s="53"/>
      <c r="AY203" s="53"/>
      <c r="AZ203" s="53"/>
      <c r="BA203" s="53"/>
      <c r="BB203" s="53"/>
      <c r="BC203" s="53"/>
      <c r="BD203" s="53"/>
      <c r="BE203" s="53"/>
      <c r="BF203" s="53"/>
      <c r="BG203" s="53"/>
      <c r="BH203" s="53"/>
      <c r="BI203" s="53"/>
      <c r="BJ203" s="53"/>
    </row>
    <row r="204" spans="2:67" ht="31.5" customHeight="1" x14ac:dyDescent="0.2">
      <c r="B204" s="307" t="s">
        <v>466</v>
      </c>
      <c r="C204" s="307"/>
      <c r="D204" s="307"/>
      <c r="E204" s="307"/>
      <c r="F204" s="307"/>
      <c r="G204" s="307"/>
      <c r="H204" s="307"/>
      <c r="I204" s="307"/>
      <c r="J204" s="307"/>
      <c r="AU204" s="53"/>
      <c r="AV204" s="53"/>
      <c r="AW204" s="53"/>
      <c r="AX204" s="53"/>
      <c r="AY204" s="53"/>
      <c r="AZ204" s="53"/>
      <c r="BA204" s="53"/>
      <c r="BB204" s="53"/>
      <c r="BC204" s="53"/>
      <c r="BD204" s="53"/>
      <c r="BE204" s="53"/>
      <c r="BF204" s="53"/>
      <c r="BG204" s="53"/>
      <c r="BH204" s="53"/>
      <c r="BI204" s="53"/>
      <c r="BJ204" s="53"/>
    </row>
    <row r="205" spans="2:67" x14ac:dyDescent="0.2">
      <c r="B205" s="307" t="s">
        <v>467</v>
      </c>
      <c r="C205" s="307"/>
      <c r="D205" s="307"/>
      <c r="E205" s="307"/>
      <c r="F205" s="307"/>
      <c r="G205" s="307"/>
      <c r="H205" s="307"/>
      <c r="I205" s="307"/>
      <c r="J205" s="307"/>
      <c r="K205" s="50"/>
      <c r="L205" s="50"/>
      <c r="M205" s="50"/>
      <c r="N205" s="50"/>
      <c r="O205" s="50"/>
      <c r="P205" s="50"/>
      <c r="Q205" s="50"/>
      <c r="R205" s="50"/>
      <c r="S205" s="50"/>
      <c r="BK205" s="52"/>
      <c r="BL205" s="52"/>
      <c r="BM205" s="52"/>
      <c r="BN205" s="52"/>
      <c r="BO205" s="52"/>
    </row>
    <row r="206" spans="2:67" x14ac:dyDescent="0.2">
      <c r="B206" s="251"/>
      <c r="C206" s="251"/>
      <c r="D206" s="251"/>
      <c r="E206" s="63"/>
      <c r="F206" s="63"/>
      <c r="G206" s="63"/>
      <c r="H206" s="63"/>
      <c r="I206" s="63"/>
      <c r="J206" s="63"/>
      <c r="K206" s="50"/>
      <c r="L206" s="50"/>
      <c r="M206" s="50"/>
      <c r="N206" s="50"/>
      <c r="O206" s="50"/>
      <c r="P206" s="50"/>
      <c r="Q206" s="50"/>
      <c r="R206" s="50"/>
      <c r="S206" s="50"/>
      <c r="BK206" s="52"/>
      <c r="BL206" s="52"/>
      <c r="BM206" s="52"/>
      <c r="BN206" s="52"/>
      <c r="BO206" s="52"/>
    </row>
    <row r="207" spans="2:67" ht="15" x14ac:dyDescent="0.2">
      <c r="B207" s="113" t="s">
        <v>0</v>
      </c>
      <c r="C207" s="113"/>
      <c r="D207" s="113"/>
      <c r="E207" s="133"/>
      <c r="F207" s="133"/>
      <c r="G207" s="133"/>
      <c r="H207" s="133"/>
      <c r="I207" s="133"/>
      <c r="J207" s="174"/>
      <c r="AU207" s="53"/>
      <c r="AV207" s="53"/>
      <c r="AW207" s="53"/>
      <c r="AX207" s="53"/>
      <c r="AY207" s="53"/>
      <c r="AZ207" s="53"/>
      <c r="BA207" s="53"/>
      <c r="BB207" s="53"/>
      <c r="BC207" s="53"/>
      <c r="BD207" s="53"/>
      <c r="BE207" s="53"/>
      <c r="BF207" s="53"/>
      <c r="BG207" s="53"/>
      <c r="BH207" s="53"/>
      <c r="BI207" s="53"/>
      <c r="BJ207" s="53"/>
    </row>
    <row r="208" spans="2:67" x14ac:dyDescent="0.2">
      <c r="B208" s="126"/>
      <c r="C208" s="126"/>
      <c r="D208" s="126"/>
      <c r="E208" s="126"/>
      <c r="F208" s="126"/>
      <c r="G208" s="126"/>
      <c r="H208" s="126"/>
      <c r="I208" s="126"/>
      <c r="J208" s="130"/>
      <c r="AU208" s="53"/>
      <c r="AV208" s="53"/>
      <c r="AW208" s="53"/>
      <c r="AX208" s="53"/>
      <c r="AY208" s="53"/>
      <c r="AZ208" s="53"/>
      <c r="BA208" s="53"/>
      <c r="BB208" s="53"/>
      <c r="BC208" s="53"/>
      <c r="BD208" s="53"/>
      <c r="BE208" s="53"/>
      <c r="BF208" s="53"/>
      <c r="BG208" s="53"/>
      <c r="BH208" s="53"/>
      <c r="BI208" s="53"/>
      <c r="BJ208" s="53"/>
    </row>
    <row r="209" spans="2:62" ht="15" x14ac:dyDescent="0.2">
      <c r="B209" s="134" t="s">
        <v>2</v>
      </c>
      <c r="C209" s="134"/>
      <c r="D209" s="134"/>
      <c r="E209" s="135" t="s">
        <v>4</v>
      </c>
      <c r="F209" s="135"/>
      <c r="G209" s="136" t="s">
        <v>7</v>
      </c>
      <c r="H209" s="136" t="s">
        <v>3</v>
      </c>
      <c r="I209" s="136" t="s">
        <v>11</v>
      </c>
      <c r="J209" s="135" t="s">
        <v>444</v>
      </c>
      <c r="AU209" s="53"/>
      <c r="AV209" s="53"/>
      <c r="AW209" s="53"/>
      <c r="AX209" s="53"/>
      <c r="AY209" s="53"/>
      <c r="AZ209" s="53"/>
      <c r="BA209" s="53"/>
      <c r="BB209" s="53"/>
      <c r="BC209" s="53"/>
      <c r="BD209" s="53"/>
      <c r="BE209" s="53"/>
      <c r="BF209" s="53"/>
      <c r="BG209" s="53"/>
      <c r="BH209" s="53"/>
      <c r="BI209" s="53"/>
      <c r="BJ209" s="53"/>
    </row>
    <row r="210" spans="2:62" x14ac:dyDescent="0.2">
      <c r="B210" s="124"/>
      <c r="C210" s="134"/>
      <c r="D210" s="134"/>
      <c r="E210" s="135"/>
      <c r="F210" s="135"/>
      <c r="G210" s="136"/>
      <c r="H210" s="136"/>
      <c r="I210" s="136"/>
      <c r="J210" s="135"/>
      <c r="AU210" s="53"/>
      <c r="AV210" s="53"/>
      <c r="AW210" s="53"/>
      <c r="AX210" s="53"/>
      <c r="AY210" s="53"/>
      <c r="AZ210" s="53"/>
      <c r="BA210" s="53"/>
      <c r="BB210" s="53"/>
      <c r="BC210" s="53"/>
      <c r="BD210" s="53"/>
      <c r="BE210" s="53"/>
      <c r="BF210" s="53"/>
      <c r="BG210" s="53"/>
      <c r="BH210" s="53"/>
      <c r="BI210" s="53"/>
      <c r="BJ210" s="53"/>
    </row>
    <row r="211" spans="2:62" s="52" customFormat="1" ht="15" x14ac:dyDescent="0.2">
      <c r="B211" s="306" t="s">
        <v>135</v>
      </c>
      <c r="C211" s="306"/>
      <c r="D211" s="129"/>
      <c r="E211" s="129" t="s">
        <v>139</v>
      </c>
      <c r="F211" s="129"/>
      <c r="G211" s="198" t="str">
        <f>G193</f>
        <v>??</v>
      </c>
      <c r="H211" s="128" t="s">
        <v>22</v>
      </c>
      <c r="I211" s="128" t="s">
        <v>8</v>
      </c>
      <c r="J211" s="228" t="s">
        <v>145</v>
      </c>
    </row>
    <row r="212" spans="2:62" s="52" customFormat="1" ht="13.5" customHeight="1" x14ac:dyDescent="0.2">
      <c r="B212" s="129"/>
      <c r="C212" s="124"/>
      <c r="D212" s="129"/>
      <c r="E212" s="129"/>
      <c r="F212" s="129"/>
      <c r="G212" s="126"/>
      <c r="H212" s="128"/>
      <c r="I212" s="128"/>
      <c r="J212" s="140"/>
    </row>
    <row r="213" spans="2:62" ht="28.5" customHeight="1" x14ac:dyDescent="0.2">
      <c r="B213" s="306" t="s">
        <v>148</v>
      </c>
      <c r="C213" s="306"/>
      <c r="D213" s="175"/>
      <c r="E213" s="129" t="s">
        <v>149</v>
      </c>
      <c r="F213" s="129"/>
      <c r="G213" s="128">
        <v>1</v>
      </c>
      <c r="H213" s="128" t="s">
        <v>5</v>
      </c>
      <c r="I213" s="128" t="s">
        <v>13</v>
      </c>
      <c r="J213" s="229"/>
      <c r="AU213" s="53"/>
      <c r="AV213" s="53"/>
      <c r="AW213" s="53"/>
      <c r="AX213" s="53"/>
      <c r="AY213" s="53"/>
      <c r="AZ213" s="53"/>
      <c r="BA213" s="53"/>
      <c r="BB213" s="53"/>
      <c r="BC213" s="53"/>
      <c r="BD213" s="53"/>
      <c r="BE213" s="53"/>
      <c r="BF213" s="53"/>
      <c r="BG213" s="53"/>
      <c r="BH213" s="53"/>
      <c r="BI213" s="53"/>
      <c r="BJ213" s="53"/>
    </row>
    <row r="214" spans="2:62" x14ac:dyDescent="0.2">
      <c r="B214" s="124"/>
      <c r="C214" s="124"/>
      <c r="D214" s="175"/>
      <c r="E214" s="129"/>
      <c r="F214" s="129"/>
      <c r="G214" s="128"/>
      <c r="H214" s="128"/>
      <c r="I214" s="128"/>
      <c r="J214" s="229"/>
      <c r="AU214" s="53"/>
      <c r="AV214" s="53"/>
      <c r="AW214" s="53"/>
      <c r="AX214" s="53"/>
      <c r="AY214" s="53"/>
      <c r="AZ214" s="53"/>
      <c r="BA214" s="53"/>
      <c r="BB214" s="53"/>
      <c r="BC214" s="53"/>
      <c r="BD214" s="53"/>
      <c r="BE214" s="53"/>
      <c r="BF214" s="53"/>
      <c r="BG214" s="53"/>
      <c r="BH214" s="53"/>
      <c r="BI214" s="53"/>
      <c r="BJ214" s="53"/>
    </row>
    <row r="215" spans="2:62" s="52" customFormat="1" ht="14.25" x14ac:dyDescent="0.2">
      <c r="B215" s="124" t="s">
        <v>150</v>
      </c>
      <c r="C215" s="124"/>
      <c r="D215" s="129"/>
      <c r="E215" s="131" t="s">
        <v>151</v>
      </c>
      <c r="F215" s="131"/>
      <c r="G215" s="128">
        <v>0.5</v>
      </c>
      <c r="H215" s="128" t="s">
        <v>5</v>
      </c>
      <c r="I215" s="128" t="s">
        <v>13</v>
      </c>
      <c r="J215" s="229"/>
    </row>
    <row r="216" spans="2:62" s="52" customFormat="1" x14ac:dyDescent="0.2">
      <c r="B216" s="306"/>
      <c r="C216" s="306"/>
      <c r="D216" s="129"/>
      <c r="E216" s="130"/>
      <c r="F216" s="130"/>
      <c r="G216" s="128"/>
      <c r="H216" s="128"/>
      <c r="I216" s="128"/>
      <c r="J216" s="229"/>
    </row>
    <row r="217" spans="2:62" s="52" customFormat="1" ht="25.5" customHeight="1" x14ac:dyDescent="0.2">
      <c r="B217" s="306" t="s">
        <v>152</v>
      </c>
      <c r="C217" s="306"/>
      <c r="D217" s="129"/>
      <c r="E217" s="130" t="s">
        <v>153</v>
      </c>
      <c r="F217" s="130"/>
      <c r="G217" s="128">
        <v>4000</v>
      </c>
      <c r="H217" s="128" t="s">
        <v>5</v>
      </c>
      <c r="I217" s="128" t="s">
        <v>13</v>
      </c>
      <c r="J217" s="229"/>
    </row>
    <row r="218" spans="2:62" s="52" customFormat="1" x14ac:dyDescent="0.2">
      <c r="B218" s="124"/>
      <c r="C218" s="124"/>
      <c r="D218" s="129"/>
      <c r="E218" s="130"/>
      <c r="F218" s="130"/>
      <c r="G218" s="128"/>
      <c r="H218" s="128"/>
      <c r="I218" s="128"/>
      <c r="J218" s="130"/>
    </row>
    <row r="219" spans="2:62" s="52" customFormat="1" ht="14.25" x14ac:dyDescent="0.2">
      <c r="B219" s="306" t="s">
        <v>154</v>
      </c>
      <c r="C219" s="306"/>
      <c r="D219" s="129"/>
      <c r="E219" s="130" t="s">
        <v>155</v>
      </c>
      <c r="F219" s="130"/>
      <c r="G219" s="132">
        <v>5.5199999999999999E-2</v>
      </c>
      <c r="H219" s="128" t="s">
        <v>5</v>
      </c>
      <c r="I219" s="128" t="s">
        <v>33</v>
      </c>
      <c r="J219" s="229"/>
    </row>
    <row r="220" spans="2:62" s="52" customFormat="1" x14ac:dyDescent="0.2">
      <c r="B220" s="124"/>
      <c r="C220" s="124"/>
      <c r="D220" s="129"/>
      <c r="E220" s="130"/>
      <c r="F220" s="130"/>
      <c r="G220" s="128"/>
      <c r="H220" s="128"/>
      <c r="I220" s="128"/>
      <c r="J220" s="130"/>
    </row>
    <row r="221" spans="2:62" x14ac:dyDescent="0.2">
      <c r="B221" s="129"/>
      <c r="C221" s="129"/>
      <c r="D221" s="129"/>
      <c r="E221" s="126"/>
      <c r="F221" s="126"/>
      <c r="G221" s="126"/>
      <c r="H221" s="126"/>
      <c r="I221" s="126"/>
      <c r="J221" s="130"/>
      <c r="AU221" s="53"/>
      <c r="AV221" s="53"/>
      <c r="AW221" s="53"/>
      <c r="AX221" s="53"/>
      <c r="AY221" s="53"/>
      <c r="AZ221" s="53"/>
      <c r="BA221" s="53"/>
      <c r="BB221" s="53"/>
      <c r="BC221" s="53"/>
      <c r="BD221" s="53"/>
      <c r="BE221" s="53"/>
      <c r="BF221" s="53"/>
      <c r="BG221" s="53"/>
      <c r="BH221" s="53"/>
      <c r="BI221" s="53"/>
      <c r="BJ221" s="53"/>
    </row>
    <row r="222" spans="2:62" ht="15" x14ac:dyDescent="0.2">
      <c r="B222" s="113" t="s">
        <v>1</v>
      </c>
      <c r="C222" s="113"/>
      <c r="D222" s="113"/>
      <c r="E222" s="133"/>
      <c r="F222" s="133"/>
      <c r="G222" s="133"/>
      <c r="H222" s="133"/>
      <c r="I222" s="133"/>
      <c r="J222" s="174"/>
      <c r="AU222" s="53"/>
      <c r="AV222" s="53"/>
      <c r="AW222" s="53"/>
      <c r="AX222" s="53"/>
      <c r="AY222" s="53"/>
      <c r="AZ222" s="53"/>
      <c r="BA222" s="53"/>
      <c r="BB222" s="53"/>
      <c r="BC222" s="53"/>
      <c r="BD222" s="53"/>
      <c r="BE222" s="53"/>
      <c r="BF222" s="53"/>
      <c r="BG222" s="53"/>
      <c r="BH222" s="53"/>
      <c r="BI222" s="53"/>
      <c r="BJ222" s="53"/>
    </row>
    <row r="223" spans="2:62" x14ac:dyDescent="0.2">
      <c r="B223" s="126"/>
      <c r="C223" s="126"/>
      <c r="D223" s="126"/>
      <c r="E223" s="126"/>
      <c r="F223" s="126"/>
      <c r="G223" s="126"/>
      <c r="H223" s="126"/>
      <c r="I223" s="126"/>
      <c r="J223" s="130"/>
      <c r="AU223" s="53"/>
      <c r="AV223" s="53"/>
      <c r="AW223" s="53"/>
      <c r="AX223" s="53"/>
      <c r="AY223" s="53"/>
      <c r="AZ223" s="53"/>
      <c r="BA223" s="53"/>
      <c r="BB223" s="53"/>
      <c r="BC223" s="53"/>
      <c r="BD223" s="53"/>
      <c r="BE223" s="53"/>
      <c r="BF223" s="53"/>
      <c r="BG223" s="53"/>
      <c r="BH223" s="53"/>
      <c r="BI223" s="53"/>
      <c r="BJ223" s="53"/>
    </row>
    <row r="224" spans="2:62" ht="15" x14ac:dyDescent="0.2">
      <c r="B224" s="134" t="s">
        <v>2</v>
      </c>
      <c r="C224" s="134"/>
      <c r="D224" s="134"/>
      <c r="E224" s="135" t="s">
        <v>4</v>
      </c>
      <c r="F224" s="135"/>
      <c r="G224" s="136" t="s">
        <v>7</v>
      </c>
      <c r="H224" s="136" t="s">
        <v>3</v>
      </c>
      <c r="I224" s="136" t="s">
        <v>11</v>
      </c>
      <c r="J224" s="135" t="s">
        <v>444</v>
      </c>
      <c r="AU224" s="53"/>
      <c r="AV224" s="53"/>
      <c r="AW224" s="53"/>
      <c r="AX224" s="53"/>
      <c r="AY224" s="53"/>
      <c r="AZ224" s="53"/>
      <c r="BA224" s="53"/>
      <c r="BB224" s="53"/>
      <c r="BC224" s="53"/>
      <c r="BD224" s="53"/>
      <c r="BE224" s="53"/>
      <c r="BF224" s="53"/>
      <c r="BG224" s="53"/>
      <c r="BH224" s="53"/>
      <c r="BI224" s="53"/>
      <c r="BJ224" s="53"/>
    </row>
    <row r="225" spans="2:62" x14ac:dyDescent="0.2">
      <c r="B225" s="137"/>
      <c r="C225" s="137"/>
      <c r="D225" s="137"/>
      <c r="E225" s="137"/>
      <c r="F225" s="137"/>
      <c r="G225" s="137"/>
      <c r="H225" s="137"/>
      <c r="I225" s="137"/>
      <c r="J225" s="130"/>
      <c r="AU225" s="53"/>
      <c r="AV225" s="53"/>
      <c r="AW225" s="53"/>
      <c r="AX225" s="53"/>
      <c r="AY225" s="53"/>
      <c r="AZ225" s="53"/>
      <c r="BA225" s="53"/>
      <c r="BB225" s="53"/>
      <c r="BC225" s="53"/>
      <c r="BD225" s="53"/>
      <c r="BE225" s="53"/>
      <c r="BF225" s="53"/>
      <c r="BG225" s="53"/>
      <c r="BH225" s="53"/>
      <c r="BI225" s="53"/>
      <c r="BJ225" s="53"/>
    </row>
    <row r="226" spans="2:62" s="52" customFormat="1" ht="27.75" customHeight="1" x14ac:dyDescent="0.2">
      <c r="B226" s="306" t="s">
        <v>177</v>
      </c>
      <c r="C226" s="306"/>
      <c r="D226" s="129"/>
      <c r="E226" s="129" t="s">
        <v>159</v>
      </c>
      <c r="F226" s="129"/>
      <c r="G226" s="199" t="str">
        <f>IF(NOT(E_application_floor="??"),E_application_floor*F_ww*F_CE,"??")</f>
        <v>??</v>
      </c>
      <c r="H226" s="128" t="s">
        <v>22</v>
      </c>
      <c r="I226" s="128" t="s">
        <v>8</v>
      </c>
      <c r="J226" s="139" t="s">
        <v>178</v>
      </c>
    </row>
    <row r="227" spans="2:62" s="52" customFormat="1" x14ac:dyDescent="0.2">
      <c r="B227" s="124"/>
      <c r="C227" s="124"/>
      <c r="D227" s="129"/>
      <c r="E227" s="129"/>
      <c r="F227" s="129"/>
      <c r="G227" s="126"/>
      <c r="H227" s="128"/>
      <c r="I227" s="128"/>
      <c r="J227" s="139"/>
    </row>
    <row r="228" spans="2:62" s="52" customFormat="1" ht="15" x14ac:dyDescent="0.2">
      <c r="B228" s="306" t="s">
        <v>86</v>
      </c>
      <c r="C228" s="306"/>
      <c r="D228" s="129"/>
      <c r="E228" s="129" t="s">
        <v>24</v>
      </c>
      <c r="F228" s="129"/>
      <c r="G228" s="199" t="str">
        <f>IF(NOT(E_application_floor="??"),E_treated_ww*N_houses*F_simultaneity,"??")</f>
        <v>??</v>
      </c>
      <c r="H228" s="128" t="s">
        <v>22</v>
      </c>
      <c r="I228" s="128" t="s">
        <v>8</v>
      </c>
      <c r="J228" s="139" t="s">
        <v>179</v>
      </c>
    </row>
    <row r="229" spans="2:62" s="52" customFormat="1" ht="13.5" customHeight="1" x14ac:dyDescent="0.2">
      <c r="B229" s="124"/>
      <c r="C229" s="124"/>
      <c r="D229" s="129"/>
      <c r="E229" s="129"/>
      <c r="F229" s="129"/>
      <c r="G229" s="131"/>
      <c r="H229" s="128"/>
      <c r="I229" s="128"/>
      <c r="J229" s="139"/>
    </row>
    <row r="230" spans="2:62" s="52" customFormat="1" x14ac:dyDescent="0.2">
      <c r="B230" s="131"/>
      <c r="C230" s="131"/>
      <c r="D230" s="131"/>
      <c r="E230" s="131"/>
      <c r="F230" s="131"/>
      <c r="G230" s="131"/>
      <c r="H230" s="131"/>
      <c r="I230" s="131"/>
      <c r="J230" s="131"/>
    </row>
    <row r="231" spans="2:62" s="52" customFormat="1" x14ac:dyDescent="0.2">
      <c r="H231" s="70"/>
      <c r="I231" s="70"/>
      <c r="J231" s="176"/>
    </row>
    <row r="232" spans="2:62" s="52" customFormat="1" x14ac:dyDescent="0.2">
      <c r="B232" s="177" t="s">
        <v>12</v>
      </c>
      <c r="C232" s="177"/>
      <c r="G232" s="178"/>
      <c r="H232" s="179"/>
      <c r="I232" s="70"/>
      <c r="J232" s="176"/>
    </row>
    <row r="233" spans="2:62" s="52" customFormat="1" x14ac:dyDescent="0.2">
      <c r="B233" s="177"/>
      <c r="H233" s="180"/>
      <c r="I233" s="70"/>
      <c r="J233" s="176"/>
    </row>
    <row r="234" spans="2:62" s="52" customFormat="1" x14ac:dyDescent="0.2">
      <c r="H234" s="180"/>
      <c r="I234" s="70"/>
      <c r="J234" s="176"/>
    </row>
    <row r="235" spans="2:62" s="52" customFormat="1" x14ac:dyDescent="0.2">
      <c r="H235" s="180"/>
      <c r="I235" s="70"/>
      <c r="J235" s="176"/>
    </row>
    <row r="236" spans="2:62" s="52" customFormat="1" ht="18" x14ac:dyDescent="0.2">
      <c r="B236" s="317" t="s">
        <v>497</v>
      </c>
      <c r="C236" s="317"/>
      <c r="D236" s="317"/>
      <c r="E236" s="317"/>
      <c r="F236" s="317"/>
      <c r="G236" s="317"/>
      <c r="H236" s="317"/>
      <c r="I236" s="317"/>
      <c r="J236" s="317"/>
    </row>
    <row r="237" spans="2:62" s="52" customFormat="1" x14ac:dyDescent="0.2">
      <c r="B237" s="249"/>
      <c r="H237" s="180"/>
      <c r="I237" s="70"/>
      <c r="J237" s="176"/>
    </row>
    <row r="238" spans="2:62" ht="15" x14ac:dyDescent="0.2">
      <c r="B238" s="318" t="s">
        <v>498</v>
      </c>
      <c r="C238" s="318"/>
      <c r="D238" s="318"/>
      <c r="E238" s="318"/>
      <c r="F238" s="318"/>
      <c r="G238" s="318"/>
      <c r="H238" s="318"/>
      <c r="I238" s="318"/>
      <c r="J238" s="318"/>
      <c r="K238" s="50"/>
      <c r="L238" s="50"/>
      <c r="BI238" s="53"/>
      <c r="BJ238" s="53"/>
    </row>
    <row r="239" spans="2:62" ht="15" x14ac:dyDescent="0.2">
      <c r="B239" s="104"/>
      <c r="C239" s="235"/>
      <c r="D239" s="169"/>
      <c r="E239" s="169"/>
      <c r="F239" s="169"/>
      <c r="G239" s="50"/>
      <c r="H239" s="50"/>
      <c r="I239" s="50"/>
      <c r="J239" s="50"/>
      <c r="K239" s="50"/>
      <c r="L239" s="50"/>
      <c r="BI239" s="53"/>
      <c r="BJ239" s="53"/>
    </row>
    <row r="240" spans="2:62" x14ac:dyDescent="0.2">
      <c r="B240" s="171" t="s">
        <v>19</v>
      </c>
      <c r="C240" s="171"/>
      <c r="D240" s="171"/>
      <c r="E240" s="58"/>
      <c r="F240" s="58"/>
      <c r="G240" s="58"/>
      <c r="H240" s="58"/>
      <c r="I240" s="58"/>
      <c r="J240" s="61"/>
      <c r="AU240" s="53"/>
      <c r="AV240" s="53"/>
      <c r="AW240" s="53"/>
      <c r="AX240" s="53"/>
      <c r="AY240" s="53"/>
      <c r="AZ240" s="53"/>
      <c r="BA240" s="53"/>
      <c r="BB240" s="53"/>
      <c r="BC240" s="53"/>
      <c r="BD240" s="53"/>
      <c r="BE240" s="53"/>
      <c r="BF240" s="53"/>
      <c r="BG240" s="53"/>
      <c r="BH240" s="53"/>
      <c r="BI240" s="53"/>
      <c r="BJ240" s="53"/>
    </row>
    <row r="241" spans="2:67" x14ac:dyDescent="0.2">
      <c r="B241" s="67" t="s">
        <v>222</v>
      </c>
      <c r="C241" s="67"/>
      <c r="D241" s="67"/>
      <c r="E241" s="67"/>
      <c r="F241" s="67"/>
      <c r="G241" s="67"/>
      <c r="H241" s="67"/>
      <c r="I241" s="67"/>
      <c r="J241" s="67"/>
      <c r="K241" s="50"/>
      <c r="L241" s="50"/>
      <c r="M241" s="50"/>
      <c r="N241" s="50"/>
      <c r="O241" s="50"/>
      <c r="P241" s="50"/>
      <c r="Q241" s="50"/>
      <c r="R241" s="50"/>
      <c r="S241" s="50"/>
      <c r="BK241" s="52"/>
      <c r="BL241" s="52"/>
      <c r="BM241" s="52"/>
      <c r="BN241" s="52"/>
      <c r="BO241" s="52"/>
    </row>
    <row r="242" spans="2:67" x14ac:dyDescent="0.2">
      <c r="B242" s="307" t="s">
        <v>488</v>
      </c>
      <c r="C242" s="307"/>
      <c r="D242" s="307"/>
      <c r="E242" s="307"/>
      <c r="F242" s="307"/>
      <c r="G242" s="307"/>
      <c r="H242" s="307"/>
      <c r="I242" s="307"/>
      <c r="J242" s="307"/>
      <c r="K242" s="50"/>
      <c r="L242" s="50"/>
      <c r="M242" s="50"/>
      <c r="N242" s="50"/>
      <c r="O242" s="50"/>
      <c r="P242" s="50"/>
      <c r="Q242" s="50"/>
      <c r="R242" s="50"/>
      <c r="S242" s="50"/>
      <c r="BK242" s="52"/>
      <c r="BL242" s="52"/>
      <c r="BM242" s="52"/>
      <c r="BN242" s="52"/>
      <c r="BO242" s="52"/>
    </row>
    <row r="243" spans="2:67" ht="14.25" x14ac:dyDescent="0.2">
      <c r="B243" s="67" t="s">
        <v>489</v>
      </c>
      <c r="C243" s="67"/>
      <c r="D243" s="67"/>
      <c r="E243" s="67"/>
      <c r="F243" s="67"/>
      <c r="G243" s="67"/>
      <c r="H243" s="67"/>
      <c r="I243" s="67"/>
      <c r="J243" s="67"/>
      <c r="K243" s="50"/>
      <c r="L243" s="50"/>
      <c r="M243" s="50"/>
      <c r="N243" s="50"/>
      <c r="O243" s="50"/>
      <c r="P243" s="50"/>
      <c r="Q243" s="50"/>
      <c r="R243" s="50"/>
      <c r="S243" s="50"/>
      <c r="BK243" s="52"/>
      <c r="BL243" s="52"/>
      <c r="BM243" s="52"/>
      <c r="BN243" s="52"/>
      <c r="BO243" s="52"/>
    </row>
    <row r="244" spans="2:67" s="52" customFormat="1" ht="15" x14ac:dyDescent="0.2">
      <c r="D244" s="110"/>
      <c r="E244" s="111"/>
      <c r="F244" s="111"/>
      <c r="G244" s="173"/>
      <c r="H244" s="173"/>
      <c r="I244" s="173"/>
      <c r="J244" s="50"/>
      <c r="K244" s="50"/>
      <c r="L244" s="50"/>
      <c r="M244" s="50"/>
      <c r="N244" s="50"/>
    </row>
    <row r="245" spans="2:67" ht="15" x14ac:dyDescent="0.2">
      <c r="B245" s="113" t="s">
        <v>0</v>
      </c>
      <c r="C245" s="113"/>
      <c r="D245" s="113"/>
      <c r="E245" s="133"/>
      <c r="F245" s="133"/>
      <c r="G245" s="133"/>
      <c r="H245" s="133"/>
      <c r="I245" s="133"/>
      <c r="J245" s="174"/>
      <c r="AU245" s="53"/>
      <c r="AV245" s="53"/>
      <c r="AW245" s="53"/>
      <c r="AX245" s="53"/>
      <c r="AY245" s="53"/>
      <c r="AZ245" s="53"/>
      <c r="BA245" s="53"/>
      <c r="BB245" s="53"/>
      <c r="BC245" s="53"/>
      <c r="BD245" s="53"/>
      <c r="BE245" s="53"/>
      <c r="BF245" s="53"/>
      <c r="BG245" s="53"/>
      <c r="BH245" s="53"/>
      <c r="BI245" s="53"/>
      <c r="BJ245" s="53"/>
    </row>
    <row r="246" spans="2:67" x14ac:dyDescent="0.2">
      <c r="B246" s="126"/>
      <c r="C246" s="126"/>
      <c r="D246" s="126"/>
      <c r="E246" s="126"/>
      <c r="F246" s="126"/>
      <c r="G246" s="126"/>
      <c r="H246" s="126"/>
      <c r="I246" s="126"/>
      <c r="J246" s="130"/>
      <c r="AU246" s="53"/>
      <c r="AV246" s="53"/>
      <c r="AW246" s="53"/>
      <c r="AX246" s="53"/>
      <c r="AY246" s="53"/>
      <c r="AZ246" s="53"/>
      <c r="BA246" s="53"/>
      <c r="BB246" s="53"/>
      <c r="BC246" s="53"/>
      <c r="BD246" s="53"/>
      <c r="BE246" s="53"/>
      <c r="BF246" s="53"/>
      <c r="BG246" s="53"/>
      <c r="BH246" s="53"/>
      <c r="BI246" s="53"/>
      <c r="BJ246" s="53"/>
    </row>
    <row r="247" spans="2:67" ht="15" x14ac:dyDescent="0.2">
      <c r="B247" s="134" t="s">
        <v>2</v>
      </c>
      <c r="C247" s="134"/>
      <c r="D247" s="134"/>
      <c r="E247" s="135" t="s">
        <v>4</v>
      </c>
      <c r="F247" s="135"/>
      <c r="G247" s="136" t="s">
        <v>7</v>
      </c>
      <c r="H247" s="136" t="s">
        <v>3</v>
      </c>
      <c r="I247" s="136" t="s">
        <v>11</v>
      </c>
      <c r="J247" s="135" t="s">
        <v>444</v>
      </c>
      <c r="AU247" s="53"/>
      <c r="AV247" s="53"/>
      <c r="AW247" s="53"/>
      <c r="AX247" s="53"/>
      <c r="AY247" s="53"/>
      <c r="AZ247" s="53"/>
      <c r="BA247" s="53"/>
      <c r="BB247" s="53"/>
      <c r="BC247" s="53"/>
      <c r="BD247" s="53"/>
      <c r="BE247" s="53"/>
      <c r="BF247" s="53"/>
      <c r="BG247" s="53"/>
      <c r="BH247" s="53"/>
      <c r="BI247" s="53"/>
      <c r="BJ247" s="53"/>
    </row>
    <row r="248" spans="2:67" x14ac:dyDescent="0.2">
      <c r="B248" s="175"/>
      <c r="C248" s="175"/>
      <c r="D248" s="175"/>
      <c r="E248" s="126"/>
      <c r="F248" s="126"/>
      <c r="G248" s="126"/>
      <c r="H248" s="126"/>
      <c r="I248" s="126"/>
      <c r="J248" s="130"/>
      <c r="AU248" s="53"/>
      <c r="AV248" s="53"/>
      <c r="AW248" s="53"/>
      <c r="AX248" s="53"/>
      <c r="AY248" s="53"/>
      <c r="AZ248" s="53"/>
      <c r="BA248" s="53"/>
      <c r="BB248" s="53"/>
      <c r="BC248" s="53"/>
      <c r="BD248" s="53"/>
      <c r="BE248" s="53"/>
      <c r="BF248" s="53"/>
      <c r="BG248" s="53"/>
      <c r="BH248" s="53"/>
      <c r="BI248" s="53"/>
      <c r="BJ248" s="53"/>
    </row>
    <row r="249" spans="2:67" ht="15" x14ac:dyDescent="0.2">
      <c r="B249" s="306" t="s">
        <v>112</v>
      </c>
      <c r="C249" s="306"/>
      <c r="D249" s="134"/>
      <c r="E249" s="224" t="s">
        <v>113</v>
      </c>
      <c r="F249" s="224"/>
      <c r="G249" s="127"/>
      <c r="H249" s="132" t="s">
        <v>114</v>
      </c>
      <c r="I249" s="132" t="s">
        <v>6</v>
      </c>
      <c r="J249" s="135"/>
      <c r="AU249" s="53"/>
      <c r="AV249" s="53"/>
      <c r="AW249" s="53"/>
      <c r="AX249" s="53"/>
      <c r="AY249" s="53"/>
      <c r="AZ249" s="53"/>
      <c r="BA249" s="53"/>
      <c r="BB249" s="53"/>
      <c r="BC249" s="53"/>
      <c r="BD249" s="53"/>
      <c r="BE249" s="53"/>
      <c r="BF249" s="53"/>
      <c r="BG249" s="53"/>
      <c r="BH249" s="53"/>
      <c r="BI249" s="53"/>
      <c r="BJ249" s="53"/>
    </row>
    <row r="250" spans="2:67" x14ac:dyDescent="0.2">
      <c r="B250" s="124"/>
      <c r="C250" s="175"/>
      <c r="D250" s="175"/>
      <c r="E250" s="126"/>
      <c r="F250" s="126"/>
      <c r="G250" s="126"/>
      <c r="H250" s="126"/>
      <c r="I250" s="126"/>
      <c r="J250" s="130"/>
      <c r="AU250" s="53"/>
      <c r="AV250" s="53"/>
      <c r="AW250" s="53"/>
      <c r="AX250" s="53"/>
      <c r="AY250" s="53"/>
      <c r="AZ250" s="53"/>
      <c r="BA250" s="53"/>
      <c r="BB250" s="53"/>
      <c r="BC250" s="53"/>
      <c r="BD250" s="53"/>
      <c r="BE250" s="53"/>
      <c r="BF250" s="53"/>
      <c r="BG250" s="53"/>
      <c r="BH250" s="53"/>
      <c r="BI250" s="53"/>
      <c r="BJ250" s="53"/>
    </row>
    <row r="251" spans="2:67" ht="26.25" customHeight="1" x14ac:dyDescent="0.2">
      <c r="B251" s="306" t="s">
        <v>115</v>
      </c>
      <c r="C251" s="306"/>
      <c r="D251" s="175"/>
      <c r="E251" s="126" t="s">
        <v>116</v>
      </c>
      <c r="F251" s="126"/>
      <c r="G251" s="127"/>
      <c r="H251" s="132" t="s">
        <v>5</v>
      </c>
      <c r="I251" s="132" t="s">
        <v>6</v>
      </c>
      <c r="J251" s="130"/>
      <c r="AU251" s="53"/>
      <c r="AV251" s="53"/>
      <c r="AW251" s="53"/>
      <c r="AX251" s="53"/>
      <c r="AY251" s="53"/>
      <c r="AZ251" s="53"/>
      <c r="BA251" s="53"/>
      <c r="BB251" s="53"/>
      <c r="BC251" s="53"/>
      <c r="BD251" s="53"/>
      <c r="BE251" s="53"/>
      <c r="BF251" s="53"/>
      <c r="BG251" s="53"/>
      <c r="BH251" s="53"/>
      <c r="BI251" s="53"/>
      <c r="BJ251" s="53"/>
    </row>
    <row r="252" spans="2:67" s="52" customFormat="1" x14ac:dyDescent="0.2">
      <c r="B252" s="124"/>
      <c r="C252" s="124"/>
      <c r="D252" s="129"/>
      <c r="E252" s="130"/>
      <c r="F252" s="130"/>
      <c r="G252" s="128"/>
      <c r="H252" s="128"/>
      <c r="I252" s="128"/>
      <c r="J252" s="130"/>
    </row>
    <row r="253" spans="2:67" s="52" customFormat="1" ht="15" x14ac:dyDescent="0.2">
      <c r="B253" s="306" t="s">
        <v>212</v>
      </c>
      <c r="C253" s="306"/>
      <c r="D253" s="129"/>
      <c r="E253" s="126" t="s">
        <v>128</v>
      </c>
      <c r="F253" s="126"/>
      <c r="G253" s="128">
        <v>25</v>
      </c>
      <c r="H253" s="128" t="s">
        <v>213</v>
      </c>
      <c r="I253" s="128" t="s">
        <v>13</v>
      </c>
      <c r="J253" s="130"/>
    </row>
    <row r="254" spans="2:67" s="52" customFormat="1" ht="13.5" thickBot="1" x14ac:dyDescent="0.25">
      <c r="B254" s="124"/>
      <c r="C254" s="124"/>
      <c r="D254" s="129"/>
      <c r="E254" s="131"/>
      <c r="F254" s="131"/>
      <c r="G254" s="128"/>
      <c r="H254" s="128"/>
      <c r="I254" s="128"/>
      <c r="J254" s="130"/>
    </row>
    <row r="255" spans="2:67" s="52" customFormat="1" ht="27" thickTop="1" thickBot="1" x14ac:dyDescent="0.25">
      <c r="B255" s="129" t="s">
        <v>214</v>
      </c>
      <c r="C255" s="148" t="s">
        <v>216</v>
      </c>
      <c r="D255" s="129"/>
      <c r="E255" s="130" t="s">
        <v>82</v>
      </c>
      <c r="F255" s="130"/>
      <c r="G255" s="203" t="str">
        <f>INDEX('Pick-lists &amp; Defaults'!C81:C83,MATCH('PT19-env of humans &amp; animals'!C255,Application,0))</f>
        <v>??</v>
      </c>
      <c r="H255" s="132" t="s">
        <v>5</v>
      </c>
      <c r="I255" s="128" t="s">
        <v>21</v>
      </c>
      <c r="J255" s="224" t="s">
        <v>432</v>
      </c>
    </row>
    <row r="256" spans="2:67" s="52" customFormat="1" ht="13.5" thickTop="1" x14ac:dyDescent="0.2">
      <c r="B256" s="124"/>
      <c r="C256" s="124"/>
      <c r="D256" s="129"/>
      <c r="E256" s="130"/>
      <c r="F256" s="130"/>
      <c r="G256" s="128"/>
      <c r="H256" s="128"/>
      <c r="I256" s="128"/>
      <c r="J256" s="229"/>
    </row>
    <row r="257" spans="2:187" s="52" customFormat="1" ht="26.25" customHeight="1" x14ac:dyDescent="0.2">
      <c r="B257" s="306" t="s">
        <v>152</v>
      </c>
      <c r="C257" s="306"/>
      <c r="D257" s="129"/>
      <c r="E257" s="130" t="s">
        <v>153</v>
      </c>
      <c r="F257" s="130"/>
      <c r="G257" s="128">
        <v>2500</v>
      </c>
      <c r="H257" s="128" t="s">
        <v>5</v>
      </c>
      <c r="I257" s="128" t="s">
        <v>13</v>
      </c>
      <c r="J257" s="130"/>
    </row>
    <row r="258" spans="2:187" s="50" customFormat="1" x14ac:dyDescent="0.2">
      <c r="B258" s="124"/>
      <c r="C258" s="124"/>
      <c r="D258" s="129"/>
      <c r="E258" s="130"/>
      <c r="F258" s="130"/>
      <c r="G258" s="128"/>
      <c r="H258" s="128"/>
      <c r="I258" s="128"/>
      <c r="J258" s="130"/>
    </row>
    <row r="259" spans="2:187" s="50" customFormat="1" ht="14.25" x14ac:dyDescent="0.2">
      <c r="B259" s="306" t="s">
        <v>154</v>
      </c>
      <c r="C259" s="306"/>
      <c r="D259" s="129"/>
      <c r="E259" s="130" t="s">
        <v>155</v>
      </c>
      <c r="F259" s="130"/>
      <c r="G259" s="132">
        <v>5.5199999999999999E-2</v>
      </c>
      <c r="H259" s="128" t="s">
        <v>5</v>
      </c>
      <c r="I259" s="128" t="s">
        <v>33</v>
      </c>
      <c r="J259" s="229"/>
    </row>
    <row r="260" spans="2:187" s="50" customFormat="1" x14ac:dyDescent="0.2">
      <c r="B260" s="124"/>
      <c r="C260" s="124"/>
      <c r="D260" s="129"/>
      <c r="E260" s="130"/>
      <c r="F260" s="130"/>
      <c r="G260" s="128"/>
      <c r="H260" s="128"/>
      <c r="I260" s="128"/>
      <c r="J260" s="130"/>
    </row>
    <row r="261" spans="2:187" s="52" customFormat="1" x14ac:dyDescent="0.2">
      <c r="B261" s="131"/>
      <c r="C261" s="131"/>
      <c r="D261" s="131"/>
      <c r="E261" s="131"/>
      <c r="F261" s="131"/>
      <c r="G261" s="131"/>
      <c r="H261" s="131"/>
      <c r="I261" s="131"/>
      <c r="J261" s="130"/>
    </row>
    <row r="262" spans="2:187" ht="15" x14ac:dyDescent="0.2">
      <c r="B262" s="113" t="s">
        <v>1</v>
      </c>
      <c r="C262" s="113"/>
      <c r="D262" s="113"/>
      <c r="E262" s="133"/>
      <c r="F262" s="133"/>
      <c r="G262" s="133"/>
      <c r="H262" s="133"/>
      <c r="I262" s="133"/>
      <c r="J262" s="174"/>
      <c r="BK262" s="52"/>
      <c r="BL262" s="52"/>
      <c r="BM262" s="52"/>
      <c r="BN262" s="52"/>
      <c r="BO262" s="52"/>
      <c r="BP262" s="52"/>
      <c r="BQ262" s="52"/>
      <c r="BR262" s="52"/>
      <c r="BS262" s="52"/>
      <c r="BT262" s="52"/>
      <c r="BU262" s="52"/>
      <c r="BV262" s="52"/>
      <c r="BW262" s="52"/>
      <c r="BX262" s="52"/>
      <c r="BY262" s="52"/>
      <c r="BZ262" s="52"/>
      <c r="CA262" s="52"/>
      <c r="CB262" s="52"/>
      <c r="CC262" s="52"/>
      <c r="CD262" s="52"/>
      <c r="CE262" s="52"/>
      <c r="CF262" s="52"/>
      <c r="CG262" s="52"/>
      <c r="CH262" s="52"/>
      <c r="CI262" s="52"/>
      <c r="CJ262" s="52"/>
      <c r="CK262" s="52"/>
      <c r="CL262" s="52"/>
      <c r="CM262" s="52"/>
      <c r="CN262" s="52"/>
      <c r="CO262" s="52"/>
      <c r="CP262" s="52"/>
      <c r="CQ262" s="52"/>
      <c r="CR262" s="52"/>
      <c r="CS262" s="52"/>
      <c r="CT262" s="52"/>
      <c r="CU262" s="52"/>
      <c r="CV262" s="52"/>
      <c r="CW262" s="52"/>
      <c r="CX262" s="52"/>
      <c r="CY262" s="52"/>
      <c r="CZ262" s="52"/>
      <c r="DA262" s="52"/>
      <c r="DB262" s="52"/>
      <c r="DC262" s="52"/>
      <c r="DD262" s="52"/>
      <c r="DE262" s="52"/>
      <c r="DF262" s="52"/>
      <c r="DG262" s="52"/>
      <c r="DH262" s="52"/>
      <c r="DI262" s="52"/>
      <c r="DJ262" s="52"/>
      <c r="DK262" s="52"/>
      <c r="DL262" s="52"/>
      <c r="DM262" s="52"/>
      <c r="DN262" s="52"/>
      <c r="DO262" s="52"/>
      <c r="DP262" s="52"/>
      <c r="DQ262" s="52"/>
      <c r="DR262" s="52"/>
      <c r="DS262" s="52"/>
      <c r="DT262" s="52"/>
      <c r="DU262" s="52"/>
      <c r="DV262" s="52"/>
      <c r="DW262" s="52"/>
      <c r="DX262" s="52"/>
      <c r="DY262" s="52"/>
      <c r="DZ262" s="52"/>
      <c r="EA262" s="52"/>
      <c r="EB262" s="52"/>
      <c r="EC262" s="52"/>
      <c r="ED262" s="52"/>
      <c r="EE262" s="52"/>
      <c r="EF262" s="52"/>
      <c r="EG262" s="52"/>
      <c r="EH262" s="52"/>
      <c r="EI262" s="52"/>
      <c r="EJ262" s="52"/>
      <c r="EK262" s="52"/>
      <c r="EL262" s="52"/>
      <c r="EM262" s="52"/>
      <c r="EN262" s="52"/>
      <c r="EO262" s="52"/>
      <c r="EP262" s="52"/>
      <c r="EQ262" s="52"/>
      <c r="ER262" s="52"/>
      <c r="ES262" s="52"/>
      <c r="ET262" s="52"/>
      <c r="EU262" s="52"/>
      <c r="EV262" s="52"/>
      <c r="EW262" s="52"/>
      <c r="EX262" s="52"/>
      <c r="EY262" s="52"/>
      <c r="EZ262" s="52"/>
      <c r="FA262" s="52"/>
      <c r="FB262" s="52"/>
      <c r="FC262" s="52"/>
      <c r="FD262" s="52"/>
      <c r="FE262" s="52"/>
      <c r="FF262" s="52"/>
      <c r="FG262" s="52"/>
      <c r="FH262" s="52"/>
      <c r="FI262" s="52"/>
      <c r="FJ262" s="52"/>
      <c r="FK262" s="52"/>
      <c r="FL262" s="52"/>
      <c r="FM262" s="52"/>
      <c r="FN262" s="52"/>
      <c r="FO262" s="52"/>
      <c r="FP262" s="52"/>
      <c r="FQ262" s="52"/>
      <c r="FR262" s="52"/>
      <c r="FS262" s="52"/>
      <c r="FT262" s="52"/>
      <c r="FU262" s="52"/>
      <c r="FV262" s="52"/>
      <c r="FW262" s="52"/>
      <c r="FX262" s="52"/>
      <c r="FY262" s="52"/>
      <c r="FZ262" s="52"/>
      <c r="GA262" s="52"/>
      <c r="GB262" s="52"/>
      <c r="GC262" s="52"/>
      <c r="GD262" s="52"/>
      <c r="GE262" s="52"/>
    </row>
    <row r="263" spans="2:187" x14ac:dyDescent="0.2">
      <c r="B263" s="126"/>
      <c r="C263" s="126"/>
      <c r="D263" s="126"/>
      <c r="E263" s="126"/>
      <c r="F263" s="126"/>
      <c r="G263" s="126"/>
      <c r="H263" s="126"/>
      <c r="I263" s="126"/>
      <c r="J263" s="130"/>
      <c r="BK263" s="52"/>
      <c r="BL263" s="52"/>
      <c r="BM263" s="52"/>
      <c r="BN263" s="52"/>
      <c r="BO263" s="52"/>
      <c r="BP263" s="52"/>
      <c r="BQ263" s="52"/>
      <c r="BR263" s="52"/>
      <c r="BS263" s="52"/>
      <c r="BT263" s="52"/>
      <c r="BU263" s="52"/>
      <c r="BV263" s="52"/>
      <c r="BW263" s="52"/>
      <c r="BX263" s="52"/>
      <c r="BY263" s="52"/>
      <c r="BZ263" s="52"/>
      <c r="CA263" s="52"/>
      <c r="CB263" s="52"/>
      <c r="CC263" s="52"/>
      <c r="CD263" s="52"/>
      <c r="CE263" s="52"/>
      <c r="CF263" s="52"/>
      <c r="CG263" s="52"/>
      <c r="CH263" s="52"/>
      <c r="CI263" s="52"/>
      <c r="CJ263" s="52"/>
      <c r="CK263" s="52"/>
      <c r="CL263" s="52"/>
      <c r="CM263" s="52"/>
      <c r="CN263" s="52"/>
      <c r="CO263" s="52"/>
      <c r="CP263" s="52"/>
      <c r="CQ263" s="52"/>
      <c r="CR263" s="52"/>
      <c r="CS263" s="52"/>
      <c r="CT263" s="52"/>
      <c r="CU263" s="52"/>
      <c r="CV263" s="52"/>
      <c r="CW263" s="52"/>
      <c r="CX263" s="52"/>
      <c r="CY263" s="52"/>
      <c r="CZ263" s="52"/>
      <c r="DA263" s="52"/>
      <c r="DB263" s="52"/>
      <c r="DC263" s="52"/>
      <c r="DD263" s="52"/>
      <c r="DE263" s="52"/>
      <c r="DF263" s="52"/>
      <c r="DG263" s="52"/>
      <c r="DH263" s="52"/>
      <c r="DI263" s="52"/>
      <c r="DJ263" s="52"/>
      <c r="DK263" s="52"/>
      <c r="DL263" s="52"/>
      <c r="DM263" s="52"/>
      <c r="DN263" s="52"/>
      <c r="DO263" s="52"/>
      <c r="DP263" s="52"/>
      <c r="DQ263" s="52"/>
      <c r="DR263" s="52"/>
      <c r="DS263" s="52"/>
      <c r="DT263" s="52"/>
      <c r="DU263" s="52"/>
      <c r="DV263" s="52"/>
      <c r="DW263" s="52"/>
      <c r="DX263" s="52"/>
      <c r="DY263" s="52"/>
      <c r="DZ263" s="52"/>
      <c r="EA263" s="52"/>
      <c r="EB263" s="52"/>
      <c r="EC263" s="52"/>
      <c r="ED263" s="52"/>
      <c r="EE263" s="52"/>
      <c r="EF263" s="52"/>
      <c r="EG263" s="52"/>
      <c r="EH263" s="52"/>
      <c r="EI263" s="52"/>
      <c r="EJ263" s="52"/>
      <c r="EK263" s="52"/>
      <c r="EL263" s="52"/>
      <c r="EM263" s="52"/>
      <c r="EN263" s="52"/>
      <c r="EO263" s="52"/>
      <c r="EP263" s="52"/>
      <c r="EQ263" s="52"/>
      <c r="ER263" s="52"/>
      <c r="ES263" s="52"/>
      <c r="ET263" s="52"/>
      <c r="EU263" s="52"/>
      <c r="EV263" s="52"/>
      <c r="EW263" s="52"/>
      <c r="EX263" s="52"/>
      <c r="EY263" s="52"/>
      <c r="EZ263" s="52"/>
      <c r="FA263" s="52"/>
      <c r="FB263" s="52"/>
      <c r="FC263" s="52"/>
      <c r="FD263" s="52"/>
      <c r="FE263" s="52"/>
      <c r="FF263" s="52"/>
      <c r="FG263" s="52"/>
      <c r="FH263" s="52"/>
      <c r="FI263" s="52"/>
      <c r="FJ263" s="52"/>
      <c r="FK263" s="52"/>
      <c r="FL263" s="52"/>
      <c r="FM263" s="52"/>
      <c r="FN263" s="52"/>
      <c r="FO263" s="52"/>
      <c r="FP263" s="52"/>
      <c r="FQ263" s="52"/>
      <c r="FR263" s="52"/>
      <c r="FS263" s="52"/>
      <c r="FT263" s="52"/>
      <c r="FU263" s="52"/>
      <c r="FV263" s="52"/>
      <c r="FW263" s="52"/>
      <c r="FX263" s="52"/>
      <c r="FY263" s="52"/>
      <c r="FZ263" s="52"/>
      <c r="GA263" s="52"/>
      <c r="GB263" s="52"/>
      <c r="GC263" s="52"/>
      <c r="GD263" s="52"/>
      <c r="GE263" s="52"/>
    </row>
    <row r="264" spans="2:187" ht="15" x14ac:dyDescent="0.2">
      <c r="B264" s="134" t="s">
        <v>2</v>
      </c>
      <c r="C264" s="134"/>
      <c r="D264" s="134"/>
      <c r="E264" s="135" t="s">
        <v>4</v>
      </c>
      <c r="F264" s="135"/>
      <c r="G264" s="136" t="s">
        <v>7</v>
      </c>
      <c r="H264" s="136" t="s">
        <v>3</v>
      </c>
      <c r="I264" s="136" t="s">
        <v>11</v>
      </c>
      <c r="J264" s="135" t="s">
        <v>444</v>
      </c>
      <c r="BK264" s="52"/>
      <c r="BL264" s="52"/>
      <c r="BM264" s="52"/>
      <c r="BN264" s="52"/>
      <c r="BO264" s="52"/>
      <c r="BP264" s="52"/>
      <c r="BQ264" s="52"/>
      <c r="BR264" s="52"/>
      <c r="BS264" s="52"/>
      <c r="BT264" s="52"/>
      <c r="BU264" s="52"/>
      <c r="BV264" s="52"/>
      <c r="BW264" s="52"/>
      <c r="BX264" s="52"/>
      <c r="BY264" s="52"/>
      <c r="BZ264" s="52"/>
      <c r="CA264" s="52"/>
      <c r="CB264" s="52"/>
      <c r="CC264" s="52"/>
      <c r="CD264" s="52"/>
      <c r="CE264" s="52"/>
      <c r="CF264" s="52"/>
      <c r="CG264" s="52"/>
      <c r="CH264" s="52"/>
      <c r="CI264" s="52"/>
      <c r="CJ264" s="52"/>
      <c r="CK264" s="52"/>
      <c r="CL264" s="52"/>
      <c r="CM264" s="52"/>
      <c r="CN264" s="52"/>
      <c r="CO264" s="52"/>
      <c r="CP264" s="52"/>
      <c r="CQ264" s="52"/>
      <c r="CR264" s="52"/>
      <c r="CS264" s="52"/>
      <c r="CT264" s="52"/>
      <c r="CU264" s="52"/>
      <c r="CV264" s="52"/>
      <c r="CW264" s="52"/>
      <c r="CX264" s="52"/>
      <c r="CY264" s="52"/>
      <c r="CZ264" s="52"/>
      <c r="DA264" s="52"/>
      <c r="DB264" s="52"/>
      <c r="DC264" s="52"/>
      <c r="DD264" s="52"/>
      <c r="DE264" s="52"/>
      <c r="DF264" s="52"/>
      <c r="DG264" s="52"/>
      <c r="DH264" s="52"/>
      <c r="DI264" s="52"/>
      <c r="DJ264" s="52"/>
      <c r="DK264" s="52"/>
      <c r="DL264" s="52"/>
      <c r="DM264" s="52"/>
      <c r="DN264" s="52"/>
      <c r="DO264" s="52"/>
      <c r="DP264" s="52"/>
      <c r="DQ264" s="52"/>
      <c r="DR264" s="52"/>
      <c r="DS264" s="52"/>
      <c r="DT264" s="52"/>
      <c r="DU264" s="52"/>
      <c r="DV264" s="52"/>
      <c r="DW264" s="52"/>
      <c r="DX264" s="52"/>
      <c r="DY264" s="52"/>
      <c r="DZ264" s="52"/>
      <c r="EA264" s="52"/>
      <c r="EB264" s="52"/>
      <c r="EC264" s="52"/>
      <c r="ED264" s="52"/>
      <c r="EE264" s="52"/>
      <c r="EF264" s="52"/>
      <c r="EG264" s="52"/>
      <c r="EH264" s="52"/>
      <c r="EI264" s="52"/>
      <c r="EJ264" s="52"/>
      <c r="EK264" s="52"/>
      <c r="EL264" s="52"/>
      <c r="EM264" s="52"/>
      <c r="EN264" s="52"/>
      <c r="EO264" s="52"/>
      <c r="EP264" s="52"/>
      <c r="EQ264" s="52"/>
      <c r="ER264" s="52"/>
      <c r="ES264" s="52"/>
      <c r="ET264" s="52"/>
      <c r="EU264" s="52"/>
      <c r="EV264" s="52"/>
      <c r="EW264" s="52"/>
      <c r="EX264" s="52"/>
      <c r="EY264" s="52"/>
      <c r="EZ264" s="52"/>
      <c r="FA264" s="52"/>
      <c r="FB264" s="52"/>
      <c r="FC264" s="52"/>
      <c r="FD264" s="52"/>
      <c r="FE264" s="52"/>
      <c r="FF264" s="52"/>
      <c r="FG264" s="52"/>
      <c r="FH264" s="52"/>
      <c r="FI264" s="52"/>
      <c r="FJ264" s="52"/>
      <c r="FK264" s="52"/>
      <c r="FL264" s="52"/>
      <c r="FM264" s="52"/>
      <c r="FN264" s="52"/>
      <c r="FO264" s="52"/>
      <c r="FP264" s="52"/>
      <c r="FQ264" s="52"/>
      <c r="FR264" s="52"/>
      <c r="FS264" s="52"/>
      <c r="FT264" s="52"/>
      <c r="FU264" s="52"/>
      <c r="FV264" s="52"/>
      <c r="FW264" s="52"/>
      <c r="FX264" s="52"/>
      <c r="FY264" s="52"/>
      <c r="FZ264" s="52"/>
      <c r="GA264" s="52"/>
      <c r="GB264" s="52"/>
      <c r="GC264" s="52"/>
      <c r="GD264" s="52"/>
      <c r="GE264" s="52"/>
    </row>
    <row r="265" spans="2:187" x14ac:dyDescent="0.2">
      <c r="B265" s="137"/>
      <c r="C265" s="137"/>
      <c r="D265" s="137"/>
      <c r="E265" s="137"/>
      <c r="F265" s="137"/>
      <c r="G265" s="137"/>
      <c r="H265" s="137"/>
      <c r="I265" s="137"/>
      <c r="J265" s="130"/>
      <c r="BK265" s="52"/>
      <c r="BL265" s="52"/>
      <c r="BM265" s="52"/>
      <c r="BN265" s="52"/>
      <c r="BO265" s="52"/>
      <c r="BP265" s="52"/>
      <c r="BQ265" s="52"/>
      <c r="BR265" s="52"/>
      <c r="BS265" s="52"/>
      <c r="BT265" s="52"/>
      <c r="BU265" s="52"/>
      <c r="BV265" s="52"/>
      <c r="BW265" s="52"/>
      <c r="BX265" s="52"/>
      <c r="BY265" s="52"/>
      <c r="BZ265" s="52"/>
      <c r="CA265" s="52"/>
      <c r="CB265" s="52"/>
      <c r="CC265" s="52"/>
      <c r="CD265" s="52"/>
      <c r="CE265" s="52"/>
      <c r="CF265" s="52"/>
      <c r="CG265" s="52"/>
      <c r="CH265" s="52"/>
      <c r="CI265" s="52"/>
      <c r="CJ265" s="52"/>
      <c r="CK265" s="52"/>
      <c r="CL265" s="52"/>
      <c r="CM265" s="52"/>
      <c r="CN265" s="52"/>
      <c r="CO265" s="52"/>
      <c r="CP265" s="52"/>
      <c r="CQ265" s="52"/>
      <c r="CR265" s="52"/>
      <c r="CS265" s="52"/>
      <c r="CT265" s="52"/>
      <c r="CU265" s="52"/>
      <c r="CV265" s="52"/>
      <c r="CW265" s="52"/>
      <c r="CX265" s="52"/>
      <c r="CY265" s="52"/>
      <c r="CZ265" s="52"/>
      <c r="DA265" s="52"/>
      <c r="DB265" s="52"/>
      <c r="DC265" s="52"/>
      <c r="DD265" s="52"/>
      <c r="DE265" s="52"/>
      <c r="DF265" s="52"/>
      <c r="DG265" s="52"/>
      <c r="DH265" s="52"/>
      <c r="DI265" s="52"/>
      <c r="DJ265" s="52"/>
      <c r="DK265" s="52"/>
      <c r="DL265" s="52"/>
      <c r="DM265" s="52"/>
      <c r="DN265" s="52"/>
      <c r="DO265" s="52"/>
      <c r="DP265" s="52"/>
      <c r="DQ265" s="52"/>
      <c r="DR265" s="52"/>
      <c r="DS265" s="52"/>
      <c r="DT265" s="52"/>
      <c r="DU265" s="52"/>
      <c r="DV265" s="52"/>
      <c r="DW265" s="52"/>
      <c r="DX265" s="52"/>
      <c r="DY265" s="52"/>
      <c r="DZ265" s="52"/>
      <c r="EA265" s="52"/>
      <c r="EB265" s="52"/>
      <c r="EC265" s="52"/>
      <c r="ED265" s="52"/>
      <c r="EE265" s="52"/>
      <c r="EF265" s="52"/>
      <c r="EG265" s="52"/>
      <c r="EH265" s="52"/>
      <c r="EI265" s="52"/>
      <c r="EJ265" s="52"/>
      <c r="EK265" s="52"/>
      <c r="EL265" s="52"/>
      <c r="EM265" s="52"/>
      <c r="EN265" s="52"/>
      <c r="EO265" s="52"/>
      <c r="EP265" s="52"/>
      <c r="EQ265" s="52"/>
      <c r="ER265" s="52"/>
      <c r="ES265" s="52"/>
      <c r="ET265" s="52"/>
      <c r="EU265" s="52"/>
      <c r="EV265" s="52"/>
      <c r="EW265" s="52"/>
      <c r="EX265" s="52"/>
      <c r="EY265" s="52"/>
      <c r="EZ265" s="52"/>
      <c r="FA265" s="52"/>
      <c r="FB265" s="52"/>
      <c r="FC265" s="52"/>
      <c r="FD265" s="52"/>
      <c r="FE265" s="52"/>
      <c r="FF265" s="52"/>
      <c r="FG265" s="52"/>
      <c r="FH265" s="52"/>
      <c r="FI265" s="52"/>
      <c r="FJ265" s="52"/>
      <c r="FK265" s="52"/>
      <c r="FL265" s="52"/>
      <c r="FM265" s="52"/>
      <c r="FN265" s="52"/>
      <c r="FO265" s="52"/>
      <c r="FP265" s="52"/>
      <c r="FQ265" s="52"/>
      <c r="FR265" s="52"/>
      <c r="FS265" s="52"/>
      <c r="FT265" s="52"/>
      <c r="FU265" s="52"/>
      <c r="FV265" s="52"/>
      <c r="FW265" s="52"/>
      <c r="FX265" s="52"/>
      <c r="FY265" s="52"/>
      <c r="FZ265" s="52"/>
      <c r="GA265" s="52"/>
      <c r="GB265" s="52"/>
      <c r="GC265" s="52"/>
      <c r="GD265" s="52"/>
      <c r="GE265" s="52"/>
    </row>
    <row r="266" spans="2:187" ht="30" customHeight="1" x14ac:dyDescent="0.2">
      <c r="B266" s="306" t="s">
        <v>219</v>
      </c>
      <c r="C266" s="306"/>
      <c r="D266" s="129"/>
      <c r="E266" s="129" t="s">
        <v>161</v>
      </c>
      <c r="F266" s="129"/>
      <c r="G266" s="199" t="str">
        <f>IF(AND(Qprod_out_paved&gt;0,FAI_out_paved&gt;0,NOT(Fwater_out_paved="??")),Qprod_out_paved*FAI_out_paved*AREA_out_paved*Fwater_out_paved,"??")</f>
        <v>??</v>
      </c>
      <c r="H266" s="118" t="s">
        <v>22</v>
      </c>
      <c r="I266" s="118" t="s">
        <v>8</v>
      </c>
      <c r="J266" s="124" t="s">
        <v>220</v>
      </c>
      <c r="BK266" s="52"/>
      <c r="BL266" s="52"/>
      <c r="BM266" s="52"/>
      <c r="BN266" s="52"/>
      <c r="BO266" s="52"/>
      <c r="BP266" s="52"/>
      <c r="BQ266" s="52"/>
      <c r="BR266" s="52"/>
      <c r="BS266" s="52"/>
      <c r="BT266" s="52"/>
      <c r="BU266" s="52"/>
      <c r="BV266" s="52"/>
      <c r="BW266" s="52"/>
      <c r="BX266" s="52"/>
      <c r="BY266" s="52"/>
      <c r="BZ266" s="52"/>
      <c r="CA266" s="52"/>
      <c r="CB266" s="52"/>
      <c r="CC266" s="52"/>
      <c r="CD266" s="52"/>
      <c r="CE266" s="52"/>
      <c r="CF266" s="52"/>
      <c r="CG266" s="52"/>
      <c r="CH266" s="52"/>
      <c r="CI266" s="52"/>
      <c r="CJ266" s="52"/>
      <c r="CK266" s="52"/>
      <c r="CL266" s="52"/>
      <c r="CM266" s="52"/>
      <c r="CN266" s="52"/>
      <c r="CO266" s="52"/>
      <c r="CP266" s="52"/>
      <c r="CQ266" s="52"/>
      <c r="CR266" s="52"/>
      <c r="CS266" s="52"/>
      <c r="CT266" s="52"/>
      <c r="CU266" s="52"/>
      <c r="CV266" s="52"/>
      <c r="CW266" s="52"/>
      <c r="CX266" s="52"/>
      <c r="CY266" s="52"/>
      <c r="CZ266" s="52"/>
      <c r="DA266" s="52"/>
      <c r="DB266" s="52"/>
      <c r="DC266" s="52"/>
      <c r="DD266" s="52"/>
      <c r="DE266" s="52"/>
      <c r="DF266" s="52"/>
      <c r="DG266" s="52"/>
      <c r="DH266" s="52"/>
      <c r="DI266" s="52"/>
      <c r="DJ266" s="52"/>
      <c r="DK266" s="52"/>
      <c r="DL266" s="52"/>
      <c r="DM266" s="52"/>
      <c r="DN266" s="52"/>
      <c r="DO266" s="52"/>
      <c r="DP266" s="52"/>
      <c r="DQ266" s="52"/>
      <c r="DR266" s="52"/>
      <c r="DS266" s="52"/>
      <c r="DT266" s="52"/>
      <c r="DU266" s="52"/>
      <c r="DV266" s="52"/>
      <c r="DW266" s="52"/>
      <c r="DX266" s="52"/>
      <c r="DY266" s="52"/>
      <c r="DZ266" s="52"/>
      <c r="EA266" s="52"/>
      <c r="EB266" s="52"/>
      <c r="EC266" s="52"/>
      <c r="ED266" s="52"/>
      <c r="EE266" s="52"/>
      <c r="EF266" s="52"/>
      <c r="EG266" s="52"/>
      <c r="EH266" s="52"/>
      <c r="EI266" s="52"/>
      <c r="EJ266" s="52"/>
      <c r="EK266" s="52"/>
      <c r="EL266" s="52"/>
      <c r="EM266" s="52"/>
      <c r="EN266" s="52"/>
      <c r="EO266" s="52"/>
      <c r="EP266" s="52"/>
      <c r="EQ266" s="52"/>
      <c r="ER266" s="52"/>
      <c r="ES266" s="52"/>
      <c r="ET266" s="52"/>
      <c r="EU266" s="52"/>
      <c r="EV266" s="52"/>
      <c r="EW266" s="52"/>
      <c r="EX266" s="52"/>
      <c r="EY266" s="52"/>
      <c r="EZ266" s="52"/>
      <c r="FA266" s="52"/>
      <c r="FB266" s="52"/>
      <c r="FC266" s="52"/>
      <c r="FD266" s="52"/>
      <c r="FE266" s="52"/>
      <c r="FF266" s="52"/>
      <c r="FG266" s="52"/>
      <c r="FH266" s="52"/>
      <c r="FI266" s="52"/>
      <c r="FJ266" s="52"/>
      <c r="FK266" s="52"/>
      <c r="FL266" s="52"/>
      <c r="FM266" s="52"/>
      <c r="FN266" s="52"/>
      <c r="FO266" s="52"/>
      <c r="FP266" s="52"/>
      <c r="FQ266" s="52"/>
      <c r="FR266" s="52"/>
      <c r="FS266" s="52"/>
      <c r="FT266" s="52"/>
      <c r="FU266" s="52"/>
      <c r="FV266" s="52"/>
      <c r="FW266" s="52"/>
      <c r="FX266" s="52"/>
      <c r="FY266" s="52"/>
      <c r="FZ266" s="52"/>
      <c r="GA266" s="52"/>
      <c r="GB266" s="52"/>
      <c r="GC266" s="52"/>
      <c r="GD266" s="52"/>
      <c r="GE266" s="52"/>
    </row>
    <row r="267" spans="2:187" x14ac:dyDescent="0.2">
      <c r="B267" s="124"/>
      <c r="C267" s="124"/>
      <c r="D267" s="129"/>
      <c r="E267" s="129"/>
      <c r="F267" s="129"/>
      <c r="G267" s="129"/>
      <c r="H267" s="118"/>
      <c r="I267" s="118"/>
      <c r="J267" s="124"/>
      <c r="BK267" s="52"/>
      <c r="BL267" s="52"/>
      <c r="BM267" s="52"/>
      <c r="BN267" s="52"/>
      <c r="BO267" s="52"/>
      <c r="BP267" s="52"/>
      <c r="BQ267" s="52"/>
      <c r="BR267" s="52"/>
      <c r="BS267" s="52"/>
      <c r="BT267" s="52"/>
      <c r="BU267" s="52"/>
      <c r="BV267" s="52"/>
      <c r="BW267" s="52"/>
      <c r="BX267" s="52"/>
      <c r="BY267" s="52"/>
      <c r="BZ267" s="52"/>
      <c r="CA267" s="52"/>
      <c r="CB267" s="52"/>
      <c r="CC267" s="52"/>
      <c r="CD267" s="52"/>
      <c r="CE267" s="52"/>
      <c r="CF267" s="52"/>
      <c r="CG267" s="52"/>
      <c r="CH267" s="52"/>
      <c r="CI267" s="52"/>
      <c r="CJ267" s="52"/>
      <c r="CK267" s="52"/>
      <c r="CL267" s="52"/>
      <c r="CM267" s="52"/>
      <c r="CN267" s="52"/>
      <c r="CO267" s="52"/>
      <c r="CP267" s="52"/>
      <c r="CQ267" s="52"/>
      <c r="CR267" s="52"/>
      <c r="CS267" s="52"/>
      <c r="CT267" s="52"/>
      <c r="CU267" s="52"/>
      <c r="CV267" s="52"/>
      <c r="CW267" s="52"/>
      <c r="CX267" s="52"/>
      <c r="CY267" s="52"/>
      <c r="CZ267" s="52"/>
      <c r="DA267" s="52"/>
      <c r="DB267" s="52"/>
      <c r="DC267" s="52"/>
      <c r="DD267" s="52"/>
      <c r="DE267" s="52"/>
      <c r="DF267" s="52"/>
      <c r="DG267" s="52"/>
      <c r="DH267" s="52"/>
      <c r="DI267" s="52"/>
      <c r="DJ267" s="52"/>
      <c r="DK267" s="52"/>
      <c r="DL267" s="52"/>
      <c r="DM267" s="52"/>
      <c r="DN267" s="52"/>
      <c r="DO267" s="52"/>
      <c r="DP267" s="52"/>
      <c r="DQ267" s="52"/>
      <c r="DR267" s="52"/>
      <c r="DS267" s="52"/>
      <c r="DT267" s="52"/>
      <c r="DU267" s="52"/>
      <c r="DV267" s="52"/>
      <c r="DW267" s="52"/>
      <c r="DX267" s="52"/>
      <c r="DY267" s="52"/>
      <c r="DZ267" s="52"/>
      <c r="EA267" s="52"/>
      <c r="EB267" s="52"/>
      <c r="EC267" s="52"/>
      <c r="ED267" s="52"/>
      <c r="EE267" s="52"/>
      <c r="EF267" s="52"/>
      <c r="EG267" s="52"/>
      <c r="EH267" s="52"/>
      <c r="EI267" s="52"/>
      <c r="EJ267" s="52"/>
      <c r="EK267" s="52"/>
      <c r="EL267" s="52"/>
      <c r="EM267" s="52"/>
      <c r="EN267" s="52"/>
      <c r="EO267" s="52"/>
      <c r="EP267" s="52"/>
      <c r="EQ267" s="52"/>
      <c r="ER267" s="52"/>
      <c r="ES267" s="52"/>
      <c r="ET267" s="52"/>
      <c r="EU267" s="52"/>
      <c r="EV267" s="52"/>
      <c r="EW267" s="52"/>
      <c r="EX267" s="52"/>
      <c r="EY267" s="52"/>
      <c r="EZ267" s="52"/>
      <c r="FA267" s="52"/>
      <c r="FB267" s="52"/>
      <c r="FC267" s="52"/>
      <c r="FD267" s="52"/>
      <c r="FE267" s="52"/>
      <c r="FF267" s="52"/>
      <c r="FG267" s="52"/>
      <c r="FH267" s="52"/>
      <c r="FI267" s="52"/>
      <c r="FJ267" s="52"/>
      <c r="FK267" s="52"/>
      <c r="FL267" s="52"/>
      <c r="FM267" s="52"/>
      <c r="FN267" s="52"/>
      <c r="FO267" s="52"/>
      <c r="FP267" s="52"/>
      <c r="FQ267" s="52"/>
      <c r="FR267" s="52"/>
      <c r="FS267" s="52"/>
      <c r="FT267" s="52"/>
      <c r="FU267" s="52"/>
      <c r="FV267" s="52"/>
      <c r="FW267" s="52"/>
      <c r="FX267" s="52"/>
      <c r="FY267" s="52"/>
      <c r="FZ267" s="52"/>
      <c r="GA267" s="52"/>
      <c r="GB267" s="52"/>
      <c r="GC267" s="52"/>
      <c r="GD267" s="52"/>
      <c r="GE267" s="52"/>
    </row>
    <row r="268" spans="2:187" ht="15" x14ac:dyDescent="0.2">
      <c r="B268" s="306" t="s">
        <v>86</v>
      </c>
      <c r="C268" s="306"/>
      <c r="D268" s="129"/>
      <c r="E268" s="129" t="s">
        <v>24</v>
      </c>
      <c r="F268" s="129"/>
      <c r="G268" s="199" t="str">
        <f>IF(NOT(Eww_out_paved="??"),Eww_out_paved*Nhouses_out_paved*Fsimultaneity_out_paved,"??")</f>
        <v>??</v>
      </c>
      <c r="H268" s="118" t="s">
        <v>22</v>
      </c>
      <c r="I268" s="118" t="s">
        <v>8</v>
      </c>
      <c r="J268" s="124" t="s">
        <v>221</v>
      </c>
      <c r="BK268" s="52"/>
      <c r="BL268" s="52"/>
      <c r="BM268" s="52"/>
      <c r="BN268" s="52"/>
      <c r="BO268" s="52"/>
      <c r="BP268" s="52"/>
      <c r="BQ268" s="52"/>
      <c r="BR268" s="52"/>
      <c r="BS268" s="52"/>
      <c r="BT268" s="52"/>
      <c r="BU268" s="52"/>
      <c r="BV268" s="52"/>
      <c r="BW268" s="52"/>
      <c r="BX268" s="52"/>
      <c r="BY268" s="52"/>
      <c r="BZ268" s="52"/>
      <c r="CA268" s="52"/>
      <c r="CB268" s="52"/>
      <c r="CC268" s="52"/>
      <c r="CD268" s="52"/>
      <c r="CE268" s="52"/>
      <c r="CF268" s="52"/>
      <c r="CG268" s="52"/>
      <c r="CH268" s="52"/>
      <c r="CI268" s="52"/>
      <c r="CJ268" s="52"/>
      <c r="CK268" s="52"/>
      <c r="CL268" s="52"/>
      <c r="CM268" s="52"/>
      <c r="CN268" s="52"/>
      <c r="CO268" s="52"/>
      <c r="CP268" s="52"/>
      <c r="CQ268" s="52"/>
      <c r="CR268" s="52"/>
      <c r="CS268" s="52"/>
      <c r="CT268" s="52"/>
      <c r="CU268" s="52"/>
      <c r="CV268" s="52"/>
      <c r="CW268" s="52"/>
      <c r="CX268" s="52"/>
      <c r="CY268" s="52"/>
      <c r="CZ268" s="52"/>
      <c r="DA268" s="52"/>
      <c r="DB268" s="52"/>
      <c r="DC268" s="52"/>
      <c r="DD268" s="52"/>
      <c r="DE268" s="52"/>
      <c r="DF268" s="52"/>
      <c r="DG268" s="52"/>
      <c r="DH268" s="52"/>
      <c r="DI268" s="52"/>
      <c r="DJ268" s="52"/>
      <c r="DK268" s="52"/>
      <c r="DL268" s="52"/>
      <c r="DM268" s="52"/>
      <c r="DN268" s="52"/>
      <c r="DO268" s="52"/>
      <c r="DP268" s="52"/>
      <c r="DQ268" s="52"/>
      <c r="DR268" s="52"/>
      <c r="DS268" s="52"/>
      <c r="DT268" s="52"/>
      <c r="DU268" s="52"/>
      <c r="DV268" s="52"/>
      <c r="DW268" s="52"/>
      <c r="DX268" s="52"/>
      <c r="DY268" s="52"/>
      <c r="DZ268" s="52"/>
      <c r="EA268" s="52"/>
      <c r="EB268" s="52"/>
      <c r="EC268" s="52"/>
      <c r="ED268" s="52"/>
      <c r="EE268" s="52"/>
      <c r="EF268" s="52"/>
      <c r="EG268" s="52"/>
      <c r="EH268" s="52"/>
      <c r="EI268" s="52"/>
      <c r="EJ268" s="52"/>
      <c r="EK268" s="52"/>
      <c r="EL268" s="52"/>
      <c r="EM268" s="52"/>
      <c r="EN268" s="52"/>
      <c r="EO268" s="52"/>
      <c r="EP268" s="52"/>
      <c r="EQ268" s="52"/>
      <c r="ER268" s="52"/>
      <c r="ES268" s="52"/>
      <c r="ET268" s="52"/>
      <c r="EU268" s="52"/>
      <c r="EV268" s="52"/>
      <c r="EW268" s="52"/>
      <c r="EX268" s="52"/>
      <c r="EY268" s="52"/>
      <c r="EZ268" s="52"/>
      <c r="FA268" s="52"/>
      <c r="FB268" s="52"/>
      <c r="FC268" s="52"/>
      <c r="FD268" s="52"/>
      <c r="FE268" s="52"/>
      <c r="FF268" s="52"/>
      <c r="FG268" s="52"/>
      <c r="FH268" s="52"/>
      <c r="FI268" s="52"/>
      <c r="FJ268" s="52"/>
      <c r="FK268" s="52"/>
      <c r="FL268" s="52"/>
      <c r="FM268" s="52"/>
      <c r="FN268" s="52"/>
      <c r="FO268" s="52"/>
      <c r="FP268" s="52"/>
      <c r="FQ268" s="52"/>
      <c r="FR268" s="52"/>
      <c r="FS268" s="52"/>
      <c r="FT268" s="52"/>
      <c r="FU268" s="52"/>
      <c r="FV268" s="52"/>
      <c r="FW268" s="52"/>
      <c r="FX268" s="52"/>
      <c r="FY268" s="52"/>
      <c r="FZ268" s="52"/>
      <c r="GA268" s="52"/>
      <c r="GB268" s="52"/>
      <c r="GC268" s="52"/>
      <c r="GD268" s="52"/>
      <c r="GE268" s="52"/>
    </row>
    <row r="269" spans="2:187" s="52" customFormat="1" x14ac:dyDescent="0.2">
      <c r="B269" s="306"/>
      <c r="C269" s="306"/>
      <c r="D269" s="124"/>
      <c r="E269" s="129"/>
      <c r="F269" s="129"/>
      <c r="G269" s="129"/>
      <c r="H269" s="129"/>
      <c r="I269" s="129"/>
      <c r="J269" s="252"/>
    </row>
    <row r="270" spans="2:187" s="52" customFormat="1" x14ac:dyDescent="0.2">
      <c r="H270" s="70"/>
      <c r="I270" s="70"/>
    </row>
    <row r="271" spans="2:187" s="52" customFormat="1" x14ac:dyDescent="0.2">
      <c r="B271" s="177" t="s">
        <v>12</v>
      </c>
      <c r="C271" s="177"/>
      <c r="G271" s="178"/>
      <c r="H271" s="179"/>
      <c r="I271" s="70"/>
      <c r="J271" s="176"/>
    </row>
    <row r="272" spans="2:187" s="52" customFormat="1" x14ac:dyDescent="0.2">
      <c r="E272" s="176"/>
      <c r="F272" s="176"/>
    </row>
    <row r="273" spans="2:67" s="52" customFormat="1" x14ac:dyDescent="0.2">
      <c r="E273" s="176"/>
      <c r="F273" s="176"/>
    </row>
    <row r="274" spans="2:67" s="52" customFormat="1" x14ac:dyDescent="0.2">
      <c r="E274" s="176"/>
      <c r="F274" s="176"/>
    </row>
    <row r="275" spans="2:67" ht="15" x14ac:dyDescent="0.2">
      <c r="B275" s="318" t="s">
        <v>499</v>
      </c>
      <c r="C275" s="318"/>
      <c r="D275" s="318"/>
      <c r="E275" s="318"/>
      <c r="F275" s="318"/>
      <c r="G275" s="318"/>
      <c r="H275" s="318"/>
      <c r="I275" s="318"/>
      <c r="J275" s="318"/>
      <c r="K275" s="50"/>
      <c r="L275" s="50"/>
      <c r="BI275" s="53"/>
      <c r="BJ275" s="53"/>
    </row>
    <row r="276" spans="2:67" ht="15" x14ac:dyDescent="0.2">
      <c r="B276" s="104"/>
      <c r="C276" s="235"/>
      <c r="D276" s="169"/>
      <c r="E276" s="169"/>
      <c r="F276" s="169"/>
      <c r="G276" s="50"/>
      <c r="H276" s="50"/>
      <c r="I276" s="50"/>
      <c r="J276" s="50"/>
      <c r="K276" s="50"/>
      <c r="L276" s="50"/>
      <c r="BI276" s="53"/>
      <c r="BJ276" s="53"/>
    </row>
    <row r="277" spans="2:67" x14ac:dyDescent="0.2">
      <c r="B277" s="171" t="s">
        <v>19</v>
      </c>
      <c r="C277" s="171"/>
      <c r="D277" s="171"/>
      <c r="E277" s="58"/>
      <c r="F277" s="58"/>
      <c r="G277" s="58"/>
      <c r="H277" s="58"/>
      <c r="I277" s="58"/>
      <c r="J277" s="61"/>
      <c r="AU277" s="53"/>
      <c r="AV277" s="53"/>
      <c r="AW277" s="53"/>
      <c r="AX277" s="53"/>
      <c r="AY277" s="53"/>
      <c r="AZ277" s="53"/>
      <c r="BA277" s="53"/>
      <c r="BB277" s="53"/>
      <c r="BC277" s="53"/>
      <c r="BD277" s="53"/>
      <c r="BE277" s="53"/>
      <c r="BF277" s="53"/>
      <c r="BG277" s="53"/>
      <c r="BH277" s="53"/>
      <c r="BI277" s="53"/>
      <c r="BJ277" s="53"/>
    </row>
    <row r="278" spans="2:67" ht="27.75" customHeight="1" x14ac:dyDescent="0.2">
      <c r="B278" s="307" t="s">
        <v>490</v>
      </c>
      <c r="C278" s="307"/>
      <c r="D278" s="307"/>
      <c r="E278" s="307"/>
      <c r="F278" s="307"/>
      <c r="G278" s="307"/>
      <c r="H278" s="307"/>
      <c r="I278" s="307"/>
      <c r="J278" s="307"/>
      <c r="K278" s="50"/>
      <c r="L278" s="50"/>
      <c r="M278" s="50"/>
      <c r="N278" s="50"/>
      <c r="O278" s="50"/>
      <c r="P278" s="50"/>
      <c r="Q278" s="50"/>
      <c r="R278" s="50"/>
      <c r="S278" s="50"/>
      <c r="BK278" s="52"/>
      <c r="BL278" s="52"/>
      <c r="BM278" s="52"/>
      <c r="BN278" s="52"/>
      <c r="BO278" s="52"/>
    </row>
    <row r="279" spans="2:67" x14ac:dyDescent="0.2">
      <c r="B279" s="307" t="s">
        <v>491</v>
      </c>
      <c r="C279" s="307"/>
      <c r="D279" s="307"/>
      <c r="E279" s="307"/>
      <c r="F279" s="307"/>
      <c r="G279" s="307"/>
      <c r="H279" s="307"/>
      <c r="I279" s="307"/>
      <c r="J279" s="307"/>
      <c r="K279" s="50"/>
      <c r="L279" s="50"/>
      <c r="M279" s="50"/>
      <c r="N279" s="50"/>
      <c r="O279" s="50"/>
      <c r="P279" s="50"/>
      <c r="Q279" s="50"/>
      <c r="R279" s="50"/>
      <c r="S279" s="50"/>
      <c r="BK279" s="52"/>
      <c r="BL279" s="52"/>
      <c r="BM279" s="52"/>
      <c r="BN279" s="52"/>
      <c r="BO279" s="52"/>
    </row>
    <row r="280" spans="2:67" ht="28.5" customHeight="1" x14ac:dyDescent="0.2">
      <c r="B280" s="307" t="s">
        <v>492</v>
      </c>
      <c r="C280" s="307"/>
      <c r="D280" s="307"/>
      <c r="E280" s="307"/>
      <c r="F280" s="307"/>
      <c r="G280" s="307"/>
      <c r="H280" s="307"/>
      <c r="I280" s="307"/>
      <c r="J280" s="307"/>
      <c r="K280" s="50"/>
      <c r="L280" s="50"/>
      <c r="M280" s="50"/>
      <c r="N280" s="50"/>
      <c r="O280" s="50"/>
      <c r="P280" s="50"/>
      <c r="Q280" s="50"/>
      <c r="R280" s="50"/>
      <c r="S280" s="50"/>
      <c r="BK280" s="52"/>
      <c r="BL280" s="52"/>
      <c r="BM280" s="52"/>
      <c r="BN280" s="52"/>
      <c r="BO280" s="52"/>
    </row>
    <row r="281" spans="2:67" s="52" customFormat="1" ht="15" x14ac:dyDescent="0.2">
      <c r="D281" s="110"/>
      <c r="E281" s="111"/>
      <c r="F281" s="111"/>
      <c r="G281" s="173"/>
      <c r="H281" s="173"/>
      <c r="I281" s="173"/>
      <c r="J281" s="50"/>
      <c r="K281" s="50"/>
      <c r="L281" s="50"/>
      <c r="M281" s="50"/>
      <c r="N281" s="50"/>
    </row>
    <row r="282" spans="2:67" ht="15" x14ac:dyDescent="0.2">
      <c r="B282" s="113" t="s">
        <v>0</v>
      </c>
      <c r="C282" s="113"/>
      <c r="D282" s="113"/>
      <c r="E282" s="133"/>
      <c r="F282" s="133"/>
      <c r="G282" s="133"/>
      <c r="H282" s="133"/>
      <c r="I282" s="133"/>
      <c r="J282" s="174"/>
      <c r="AU282" s="53"/>
      <c r="AV282" s="53"/>
      <c r="AW282" s="53"/>
      <c r="AX282" s="53"/>
      <c r="AY282" s="53"/>
      <c r="AZ282" s="53"/>
      <c r="BA282" s="53"/>
      <c r="BB282" s="53"/>
      <c r="BC282" s="53"/>
      <c r="BD282" s="53"/>
      <c r="BE282" s="53"/>
      <c r="BF282" s="53"/>
      <c r="BG282" s="53"/>
      <c r="BH282" s="53"/>
      <c r="BI282" s="53"/>
      <c r="BJ282" s="53"/>
    </row>
    <row r="283" spans="2:67" x14ac:dyDescent="0.2">
      <c r="B283" s="126"/>
      <c r="C283" s="126"/>
      <c r="D283" s="126"/>
      <c r="E283" s="126"/>
      <c r="F283" s="126"/>
      <c r="G283" s="126"/>
      <c r="H283" s="126"/>
      <c r="I283" s="126"/>
      <c r="J283" s="130"/>
      <c r="AU283" s="53"/>
      <c r="AV283" s="53"/>
      <c r="AW283" s="53"/>
      <c r="AX283" s="53"/>
      <c r="AY283" s="53"/>
      <c r="AZ283" s="53"/>
      <c r="BA283" s="53"/>
      <c r="BB283" s="53"/>
      <c r="BC283" s="53"/>
      <c r="BD283" s="53"/>
      <c r="BE283" s="53"/>
      <c r="BF283" s="53"/>
      <c r="BG283" s="53"/>
      <c r="BH283" s="53"/>
      <c r="BI283" s="53"/>
      <c r="BJ283" s="53"/>
    </row>
    <row r="284" spans="2:67" ht="15" x14ac:dyDescent="0.2">
      <c r="B284" s="134" t="s">
        <v>2</v>
      </c>
      <c r="C284" s="134"/>
      <c r="D284" s="134"/>
      <c r="E284" s="135" t="s">
        <v>4</v>
      </c>
      <c r="F284" s="135"/>
      <c r="G284" s="136" t="s">
        <v>7</v>
      </c>
      <c r="H284" s="136" t="s">
        <v>3</v>
      </c>
      <c r="I284" s="136" t="s">
        <v>11</v>
      </c>
      <c r="J284" s="135" t="s">
        <v>444</v>
      </c>
      <c r="AU284" s="53"/>
      <c r="AV284" s="53"/>
      <c r="AW284" s="53"/>
      <c r="AX284" s="53"/>
      <c r="AY284" s="53"/>
      <c r="AZ284" s="53"/>
      <c r="BA284" s="53"/>
      <c r="BB284" s="53"/>
      <c r="BC284" s="53"/>
      <c r="BD284" s="53"/>
      <c r="BE284" s="53"/>
      <c r="BF284" s="53"/>
      <c r="BG284" s="53"/>
      <c r="BH284" s="53"/>
      <c r="BI284" s="53"/>
      <c r="BJ284" s="53"/>
    </row>
    <row r="285" spans="2:67" x14ac:dyDescent="0.2">
      <c r="B285" s="175"/>
      <c r="C285" s="175"/>
      <c r="D285" s="175"/>
      <c r="E285" s="126"/>
      <c r="F285" s="126"/>
      <c r="G285" s="126"/>
      <c r="H285" s="126"/>
      <c r="I285" s="126"/>
      <c r="J285" s="130"/>
      <c r="AU285" s="53"/>
      <c r="AV285" s="53"/>
      <c r="AW285" s="53"/>
      <c r="AX285" s="53"/>
      <c r="AY285" s="53"/>
      <c r="AZ285" s="53"/>
      <c r="BA285" s="53"/>
      <c r="BB285" s="53"/>
      <c r="BC285" s="53"/>
      <c r="BD285" s="53"/>
      <c r="BE285" s="53"/>
      <c r="BF285" s="53"/>
      <c r="BG285" s="53"/>
      <c r="BH285" s="53"/>
      <c r="BI285" s="53"/>
      <c r="BJ285" s="53"/>
    </row>
    <row r="286" spans="2:67" x14ac:dyDescent="0.2">
      <c r="B286" s="321" t="s">
        <v>112</v>
      </c>
      <c r="C286" s="321"/>
      <c r="D286" s="134"/>
      <c r="E286" s="224"/>
      <c r="F286" s="224"/>
      <c r="G286" s="135"/>
      <c r="H286" s="132"/>
      <c r="I286" s="132"/>
      <c r="J286" s="135"/>
      <c r="AU286" s="53"/>
      <c r="AV286" s="53"/>
      <c r="AW286" s="53"/>
      <c r="AX286" s="53"/>
      <c r="AY286" s="53"/>
      <c r="AZ286" s="53"/>
      <c r="BA286" s="53"/>
      <c r="BB286" s="53"/>
      <c r="BC286" s="53"/>
      <c r="BD286" s="53"/>
      <c r="BE286" s="53"/>
      <c r="BF286" s="53"/>
      <c r="BG286" s="53"/>
      <c r="BH286" s="53"/>
      <c r="BI286" s="53"/>
      <c r="BJ286" s="53"/>
    </row>
    <row r="287" spans="2:67" ht="15" x14ac:dyDescent="0.2">
      <c r="B287" s="253"/>
      <c r="C287" s="254" t="s">
        <v>223</v>
      </c>
      <c r="D287" s="134"/>
      <c r="E287" s="224" t="s">
        <v>235</v>
      </c>
      <c r="F287" s="224"/>
      <c r="G287" s="127"/>
      <c r="H287" s="132" t="s">
        <v>114</v>
      </c>
      <c r="I287" s="132" t="s">
        <v>6</v>
      </c>
      <c r="J287" s="135"/>
      <c r="AU287" s="53"/>
      <c r="AV287" s="53"/>
      <c r="AW287" s="53"/>
      <c r="AX287" s="53"/>
      <c r="AY287" s="53"/>
      <c r="AZ287" s="53"/>
      <c r="BA287" s="53"/>
      <c r="BB287" s="53"/>
      <c r="BC287" s="53"/>
      <c r="BD287" s="53"/>
      <c r="BE287" s="53"/>
      <c r="BF287" s="53"/>
      <c r="BG287" s="53"/>
      <c r="BH287" s="53"/>
      <c r="BI287" s="53"/>
      <c r="BJ287" s="53"/>
    </row>
    <row r="288" spans="2:67" ht="15" x14ac:dyDescent="0.2">
      <c r="B288" s="124"/>
      <c r="C288" s="254" t="s">
        <v>224</v>
      </c>
      <c r="D288" s="134"/>
      <c r="E288" s="224" t="s">
        <v>236</v>
      </c>
      <c r="F288" s="224"/>
      <c r="G288" s="127"/>
      <c r="H288" s="132" t="s">
        <v>225</v>
      </c>
      <c r="I288" s="132" t="s">
        <v>6</v>
      </c>
      <c r="J288" s="135"/>
      <c r="AU288" s="53"/>
      <c r="AV288" s="53"/>
      <c r="AW288" s="53"/>
      <c r="AX288" s="53"/>
      <c r="AY288" s="53"/>
      <c r="AZ288" s="53"/>
      <c r="BA288" s="53"/>
      <c r="BB288" s="53"/>
      <c r="BC288" s="53"/>
      <c r="BD288" s="53"/>
      <c r="BE288" s="53"/>
      <c r="BF288" s="53"/>
      <c r="BG288" s="53"/>
      <c r="BH288" s="53"/>
      <c r="BI288" s="53"/>
      <c r="BJ288" s="53"/>
    </row>
    <row r="289" spans="2:62" x14ac:dyDescent="0.2">
      <c r="B289" s="124"/>
      <c r="C289" s="175"/>
      <c r="D289" s="175"/>
      <c r="E289" s="126"/>
      <c r="F289" s="126"/>
      <c r="G289" s="126"/>
      <c r="H289" s="126"/>
      <c r="I289" s="126"/>
      <c r="J289" s="130"/>
      <c r="AU289" s="53"/>
      <c r="AV289" s="53"/>
      <c r="AW289" s="53"/>
      <c r="AX289" s="53"/>
      <c r="AY289" s="53"/>
      <c r="AZ289" s="53"/>
      <c r="BA289" s="53"/>
      <c r="BB289" s="53"/>
      <c r="BC289" s="53"/>
      <c r="BD289" s="53"/>
      <c r="BE289" s="53"/>
      <c r="BF289" s="53"/>
      <c r="BG289" s="53"/>
      <c r="BH289" s="53"/>
      <c r="BI289" s="53"/>
      <c r="BJ289" s="53"/>
    </row>
    <row r="290" spans="2:62" ht="32.25" customHeight="1" x14ac:dyDescent="0.2">
      <c r="B290" s="306" t="s">
        <v>115</v>
      </c>
      <c r="C290" s="306"/>
      <c r="D290" s="175"/>
      <c r="E290" s="126" t="s">
        <v>116</v>
      </c>
      <c r="F290" s="126"/>
      <c r="G290" s="127"/>
      <c r="H290" s="132" t="s">
        <v>5</v>
      </c>
      <c r="I290" s="132" t="s">
        <v>6</v>
      </c>
      <c r="J290" s="130"/>
      <c r="AU290" s="53"/>
      <c r="AV290" s="53"/>
      <c r="AW290" s="53"/>
      <c r="AX290" s="53"/>
      <c r="AY290" s="53"/>
      <c r="AZ290" s="53"/>
      <c r="BA290" s="53"/>
      <c r="BB290" s="53"/>
      <c r="BC290" s="53"/>
      <c r="BD290" s="53"/>
      <c r="BE290" s="53"/>
      <c r="BF290" s="53"/>
      <c r="BG290" s="53"/>
      <c r="BH290" s="53"/>
      <c r="BI290" s="53"/>
      <c r="BJ290" s="53"/>
    </row>
    <row r="291" spans="2:62" s="52" customFormat="1" x14ac:dyDescent="0.2">
      <c r="B291" s="124"/>
      <c r="C291" s="124"/>
      <c r="D291" s="129"/>
      <c r="E291" s="130"/>
      <c r="F291" s="130"/>
      <c r="G291" s="128"/>
      <c r="H291" s="128"/>
      <c r="I291" s="128"/>
      <c r="J291" s="130"/>
    </row>
    <row r="292" spans="2:62" s="52" customFormat="1" x14ac:dyDescent="0.2">
      <c r="B292" s="306" t="s">
        <v>212</v>
      </c>
      <c r="C292" s="306"/>
      <c r="D292" s="129"/>
      <c r="E292" s="126"/>
      <c r="F292" s="126"/>
      <c r="G292" s="128"/>
      <c r="H292" s="128"/>
      <c r="I292" s="128"/>
      <c r="J292" s="130"/>
    </row>
    <row r="293" spans="2:62" s="52" customFormat="1" ht="15" x14ac:dyDescent="0.2">
      <c r="B293" s="253"/>
      <c r="C293" s="255" t="s">
        <v>226</v>
      </c>
      <c r="D293" s="129"/>
      <c r="E293" s="126" t="s">
        <v>237</v>
      </c>
      <c r="F293" s="126"/>
      <c r="G293" s="128">
        <v>50</v>
      </c>
      <c r="H293" s="128" t="s">
        <v>213</v>
      </c>
      <c r="I293" s="128" t="s">
        <v>13</v>
      </c>
      <c r="J293" s="130"/>
    </row>
    <row r="294" spans="2:62" s="52" customFormat="1" ht="15" x14ac:dyDescent="0.2">
      <c r="B294" s="124"/>
      <c r="C294" s="255" t="s">
        <v>227</v>
      </c>
      <c r="D294" s="129"/>
      <c r="E294" s="126" t="s">
        <v>238</v>
      </c>
      <c r="F294" s="126"/>
      <c r="G294" s="128">
        <v>10</v>
      </c>
      <c r="H294" s="128" t="s">
        <v>213</v>
      </c>
      <c r="I294" s="128" t="s">
        <v>13</v>
      </c>
      <c r="J294" s="130"/>
    </row>
    <row r="295" spans="2:62" s="52" customFormat="1" x14ac:dyDescent="0.2">
      <c r="B295" s="124"/>
      <c r="C295" s="124"/>
      <c r="D295" s="129"/>
      <c r="E295" s="131"/>
      <c r="F295" s="131"/>
      <c r="G295" s="128"/>
      <c r="H295" s="128"/>
      <c r="I295" s="128"/>
      <c r="J295" s="130"/>
    </row>
    <row r="296" spans="2:62" s="50" customFormat="1" ht="14.25" x14ac:dyDescent="0.2">
      <c r="B296" s="306" t="s">
        <v>107</v>
      </c>
      <c r="C296" s="306"/>
      <c r="D296" s="129"/>
      <c r="E296" s="130" t="s">
        <v>48</v>
      </c>
      <c r="F296" s="130"/>
      <c r="G296" s="128">
        <v>1</v>
      </c>
      <c r="H296" s="128" t="s">
        <v>5</v>
      </c>
      <c r="I296" s="128" t="s">
        <v>13</v>
      </c>
      <c r="J296" s="130"/>
    </row>
    <row r="297" spans="2:62" s="50" customFormat="1" x14ac:dyDescent="0.2">
      <c r="B297" s="124"/>
      <c r="C297" s="124"/>
      <c r="D297" s="129"/>
      <c r="E297" s="130"/>
      <c r="F297" s="130"/>
      <c r="G297" s="128"/>
      <c r="H297" s="128"/>
      <c r="I297" s="128"/>
      <c r="J297" s="130"/>
    </row>
    <row r="298" spans="2:62" s="50" customFormat="1" x14ac:dyDescent="0.2">
      <c r="B298" s="124" t="s">
        <v>52</v>
      </c>
      <c r="C298" s="124"/>
      <c r="D298" s="129"/>
      <c r="E298" s="130"/>
      <c r="F298" s="130"/>
      <c r="G298" s="128"/>
      <c r="H298" s="128"/>
      <c r="I298" s="128"/>
      <c r="J298" s="130"/>
    </row>
    <row r="299" spans="2:62" s="50" customFormat="1" ht="15" x14ac:dyDescent="0.2">
      <c r="B299" s="253"/>
      <c r="C299" s="255" t="s">
        <v>226</v>
      </c>
      <c r="D299" s="129"/>
      <c r="E299" s="130" t="s">
        <v>245</v>
      </c>
      <c r="F299" s="130"/>
      <c r="G299" s="128">
        <v>25</v>
      </c>
      <c r="H299" s="128" t="s">
        <v>54</v>
      </c>
      <c r="I299" s="128" t="s">
        <v>13</v>
      </c>
      <c r="J299" s="130"/>
    </row>
    <row r="300" spans="2:62" s="50" customFormat="1" ht="15" x14ac:dyDescent="0.2">
      <c r="B300" s="124"/>
      <c r="C300" s="255" t="s">
        <v>227</v>
      </c>
      <c r="D300" s="129"/>
      <c r="E300" s="130" t="s">
        <v>246</v>
      </c>
      <c r="F300" s="130"/>
      <c r="G300" s="128">
        <v>5</v>
      </c>
      <c r="H300" s="128" t="s">
        <v>54</v>
      </c>
      <c r="I300" s="128" t="s">
        <v>13</v>
      </c>
      <c r="J300" s="130"/>
    </row>
    <row r="301" spans="2:62" s="50" customFormat="1" ht="15" x14ac:dyDescent="0.2">
      <c r="B301" s="124"/>
      <c r="C301" s="255" t="s">
        <v>257</v>
      </c>
      <c r="D301" s="129"/>
      <c r="E301" s="130" t="s">
        <v>258</v>
      </c>
      <c r="F301" s="130"/>
      <c r="G301" s="128">
        <v>8.5000000000000006E-3</v>
      </c>
      <c r="H301" s="128" t="s">
        <v>54</v>
      </c>
      <c r="I301" s="128" t="s">
        <v>13</v>
      </c>
      <c r="J301" s="130"/>
    </row>
    <row r="302" spans="2:62" s="50" customFormat="1" x14ac:dyDescent="0.2">
      <c r="B302" s="124"/>
      <c r="C302" s="124"/>
      <c r="D302" s="129"/>
      <c r="E302" s="130"/>
      <c r="F302" s="130"/>
      <c r="G302" s="128"/>
      <c r="H302" s="128"/>
      <c r="I302" s="128"/>
      <c r="J302" s="130"/>
    </row>
    <row r="303" spans="2:62" s="50" customFormat="1" ht="15" x14ac:dyDescent="0.2">
      <c r="B303" s="306" t="s">
        <v>56</v>
      </c>
      <c r="C303" s="306"/>
      <c r="D303" s="129"/>
      <c r="E303" s="130" t="s">
        <v>58</v>
      </c>
      <c r="F303" s="130"/>
      <c r="G303" s="128">
        <v>1700</v>
      </c>
      <c r="H303" s="128" t="s">
        <v>57</v>
      </c>
      <c r="I303" s="128" t="s">
        <v>13</v>
      </c>
      <c r="J303" s="130"/>
    </row>
    <row r="304" spans="2:62" s="50" customFormat="1" x14ac:dyDescent="0.2">
      <c r="B304" s="124"/>
      <c r="C304" s="124"/>
      <c r="D304" s="129"/>
      <c r="E304" s="130"/>
      <c r="F304" s="130"/>
      <c r="G304" s="128"/>
      <c r="H304" s="128"/>
      <c r="I304" s="128"/>
      <c r="J304" s="130"/>
    </row>
    <row r="305" spans="2:187" s="50" customFormat="1" ht="28.5" customHeight="1" x14ac:dyDescent="0.2">
      <c r="B305" s="306" t="s">
        <v>59</v>
      </c>
      <c r="C305" s="306"/>
      <c r="D305" s="129"/>
      <c r="E305" s="130" t="s">
        <v>60</v>
      </c>
      <c r="F305" s="130"/>
      <c r="G305" s="256"/>
      <c r="H305" s="236" t="s">
        <v>61</v>
      </c>
      <c r="I305" s="128" t="s">
        <v>6</v>
      </c>
      <c r="J305" s="130"/>
    </row>
    <row r="306" spans="2:187" s="50" customFormat="1" x14ac:dyDescent="0.2">
      <c r="B306" s="124"/>
      <c r="C306" s="124"/>
      <c r="D306" s="129"/>
      <c r="E306" s="130"/>
      <c r="F306" s="130"/>
      <c r="G306" s="128"/>
      <c r="H306" s="128"/>
      <c r="I306" s="128"/>
      <c r="J306" s="130"/>
    </row>
    <row r="307" spans="2:187" s="50" customFormat="1" ht="24" customHeight="1" x14ac:dyDescent="0.2">
      <c r="B307" s="306" t="s">
        <v>248</v>
      </c>
      <c r="C307" s="306"/>
      <c r="D307" s="129"/>
      <c r="E307" s="130" t="s">
        <v>65</v>
      </c>
      <c r="F307" s="130"/>
      <c r="G307" s="128">
        <v>1</v>
      </c>
      <c r="H307" s="132" t="s">
        <v>10</v>
      </c>
      <c r="I307" s="128" t="s">
        <v>13</v>
      </c>
      <c r="J307" s="130"/>
    </row>
    <row r="308" spans="2:187" s="50" customFormat="1" x14ac:dyDescent="0.2">
      <c r="B308" s="124"/>
      <c r="C308" s="124"/>
      <c r="D308" s="129"/>
      <c r="E308" s="130"/>
      <c r="F308" s="130"/>
      <c r="G308" s="128"/>
      <c r="H308" s="128"/>
      <c r="I308" s="128"/>
      <c r="J308" s="130"/>
    </row>
    <row r="309" spans="2:187" s="50" customFormat="1" ht="29.25" customHeight="1" x14ac:dyDescent="0.2">
      <c r="B309" s="306" t="s">
        <v>247</v>
      </c>
      <c r="C309" s="306"/>
      <c r="D309" s="129"/>
      <c r="E309" s="130" t="s">
        <v>249</v>
      </c>
      <c r="F309" s="130"/>
      <c r="G309" s="128">
        <v>5</v>
      </c>
      <c r="H309" s="132" t="s">
        <v>10</v>
      </c>
      <c r="I309" s="128" t="s">
        <v>13</v>
      </c>
      <c r="J309" s="130"/>
    </row>
    <row r="310" spans="2:187" s="50" customFormat="1" x14ac:dyDescent="0.2">
      <c r="B310" s="124"/>
      <c r="C310" s="124"/>
      <c r="D310" s="129"/>
      <c r="E310" s="130"/>
      <c r="F310" s="130"/>
      <c r="G310" s="128"/>
      <c r="H310" s="128"/>
      <c r="I310" s="128"/>
      <c r="J310" s="130"/>
    </row>
    <row r="311" spans="2:187" s="50" customFormat="1" ht="14.25" x14ac:dyDescent="0.2">
      <c r="B311" s="306" t="s">
        <v>64</v>
      </c>
      <c r="C311" s="306"/>
      <c r="D311" s="129"/>
      <c r="E311" s="130" t="s">
        <v>250</v>
      </c>
      <c r="F311" s="130"/>
      <c r="G311" s="128">
        <v>5</v>
      </c>
      <c r="H311" s="132" t="s">
        <v>5</v>
      </c>
      <c r="I311" s="128" t="s">
        <v>13</v>
      </c>
      <c r="J311" s="130"/>
    </row>
    <row r="312" spans="2:187" s="50" customFormat="1" x14ac:dyDescent="0.2">
      <c r="B312" s="124"/>
      <c r="C312" s="124"/>
      <c r="D312" s="129"/>
      <c r="E312" s="130"/>
      <c r="F312" s="130"/>
      <c r="G312" s="128"/>
      <c r="H312" s="128"/>
      <c r="I312" s="128"/>
      <c r="J312" s="130"/>
    </row>
    <row r="313" spans="2:187" s="52" customFormat="1" x14ac:dyDescent="0.2">
      <c r="B313" s="131"/>
      <c r="C313" s="131"/>
      <c r="D313" s="131"/>
      <c r="E313" s="131"/>
      <c r="F313" s="131"/>
      <c r="G313" s="131"/>
      <c r="H313" s="131"/>
      <c r="I313" s="131"/>
      <c r="J313" s="130"/>
    </row>
    <row r="314" spans="2:187" ht="15" x14ac:dyDescent="0.2">
      <c r="B314" s="113" t="s">
        <v>1</v>
      </c>
      <c r="C314" s="113"/>
      <c r="D314" s="113"/>
      <c r="E314" s="133"/>
      <c r="F314" s="133"/>
      <c r="G314" s="133"/>
      <c r="H314" s="133"/>
      <c r="I314" s="133"/>
      <c r="J314" s="174"/>
      <c r="BK314" s="52"/>
      <c r="BL314" s="52"/>
      <c r="BM314" s="52"/>
      <c r="BN314" s="52"/>
      <c r="BO314" s="52"/>
      <c r="BP314" s="52"/>
      <c r="BQ314" s="52"/>
      <c r="BR314" s="52"/>
      <c r="BS314" s="52"/>
      <c r="BT314" s="52"/>
      <c r="BU314" s="52"/>
      <c r="BV314" s="52"/>
      <c r="BW314" s="52"/>
      <c r="BX314" s="52"/>
      <c r="BY314" s="52"/>
      <c r="BZ314" s="52"/>
      <c r="CA314" s="52"/>
      <c r="CB314" s="52"/>
      <c r="CC314" s="52"/>
      <c r="CD314" s="52"/>
      <c r="CE314" s="52"/>
      <c r="CF314" s="52"/>
      <c r="CG314" s="52"/>
      <c r="CH314" s="52"/>
      <c r="CI314" s="52"/>
      <c r="CJ314" s="52"/>
      <c r="CK314" s="52"/>
      <c r="CL314" s="52"/>
      <c r="CM314" s="52"/>
      <c r="CN314" s="52"/>
      <c r="CO314" s="52"/>
      <c r="CP314" s="52"/>
      <c r="CQ314" s="52"/>
      <c r="CR314" s="52"/>
      <c r="CS314" s="52"/>
      <c r="CT314" s="52"/>
      <c r="CU314" s="52"/>
      <c r="CV314" s="52"/>
      <c r="CW314" s="52"/>
      <c r="CX314" s="52"/>
      <c r="CY314" s="52"/>
      <c r="CZ314" s="52"/>
      <c r="DA314" s="52"/>
      <c r="DB314" s="52"/>
      <c r="DC314" s="52"/>
      <c r="DD314" s="52"/>
      <c r="DE314" s="52"/>
      <c r="DF314" s="52"/>
      <c r="DG314" s="52"/>
      <c r="DH314" s="52"/>
      <c r="DI314" s="52"/>
      <c r="DJ314" s="52"/>
      <c r="DK314" s="52"/>
      <c r="DL314" s="52"/>
      <c r="DM314" s="52"/>
      <c r="DN314" s="52"/>
      <c r="DO314" s="52"/>
      <c r="DP314" s="52"/>
      <c r="DQ314" s="52"/>
      <c r="DR314" s="52"/>
      <c r="DS314" s="52"/>
      <c r="DT314" s="52"/>
      <c r="DU314" s="52"/>
      <c r="DV314" s="52"/>
      <c r="DW314" s="52"/>
      <c r="DX314" s="52"/>
      <c r="DY314" s="52"/>
      <c r="DZ314" s="52"/>
      <c r="EA314" s="52"/>
      <c r="EB314" s="52"/>
      <c r="EC314" s="52"/>
      <c r="ED314" s="52"/>
      <c r="EE314" s="52"/>
      <c r="EF314" s="52"/>
      <c r="EG314" s="52"/>
      <c r="EH314" s="52"/>
      <c r="EI314" s="52"/>
      <c r="EJ314" s="52"/>
      <c r="EK314" s="52"/>
      <c r="EL314" s="52"/>
      <c r="EM314" s="52"/>
      <c r="EN314" s="52"/>
      <c r="EO314" s="52"/>
      <c r="EP314" s="52"/>
      <c r="EQ314" s="52"/>
      <c r="ER314" s="52"/>
      <c r="ES314" s="52"/>
      <c r="ET314" s="52"/>
      <c r="EU314" s="52"/>
      <c r="EV314" s="52"/>
      <c r="EW314" s="52"/>
      <c r="EX314" s="52"/>
      <c r="EY314" s="52"/>
      <c r="EZ314" s="52"/>
      <c r="FA314" s="52"/>
      <c r="FB314" s="52"/>
      <c r="FC314" s="52"/>
      <c r="FD314" s="52"/>
      <c r="FE314" s="52"/>
      <c r="FF314" s="52"/>
      <c r="FG314" s="52"/>
      <c r="FH314" s="52"/>
      <c r="FI314" s="52"/>
      <c r="FJ314" s="52"/>
      <c r="FK314" s="52"/>
      <c r="FL314" s="52"/>
      <c r="FM314" s="52"/>
      <c r="FN314" s="52"/>
      <c r="FO314" s="52"/>
      <c r="FP314" s="52"/>
      <c r="FQ314" s="52"/>
      <c r="FR314" s="52"/>
      <c r="FS314" s="52"/>
      <c r="FT314" s="52"/>
      <c r="FU314" s="52"/>
      <c r="FV314" s="52"/>
      <c r="FW314" s="52"/>
      <c r="FX314" s="52"/>
      <c r="FY314" s="52"/>
      <c r="FZ314" s="52"/>
      <c r="GA314" s="52"/>
      <c r="GB314" s="52"/>
      <c r="GC314" s="52"/>
      <c r="GD314" s="52"/>
      <c r="GE314" s="52"/>
    </row>
    <row r="315" spans="2:187" x14ac:dyDescent="0.2">
      <c r="B315" s="126"/>
      <c r="C315" s="126"/>
      <c r="D315" s="126"/>
      <c r="E315" s="126"/>
      <c r="F315" s="126"/>
      <c r="G315" s="126"/>
      <c r="H315" s="126"/>
      <c r="I315" s="126"/>
      <c r="J315" s="130"/>
      <c r="BK315" s="52"/>
      <c r="BL315" s="52"/>
      <c r="BM315" s="52"/>
      <c r="BN315" s="52"/>
      <c r="BO315" s="52"/>
      <c r="BP315" s="52"/>
      <c r="BQ315" s="52"/>
      <c r="BR315" s="52"/>
      <c r="BS315" s="52"/>
      <c r="BT315" s="52"/>
      <c r="BU315" s="52"/>
      <c r="BV315" s="52"/>
      <c r="BW315" s="52"/>
      <c r="BX315" s="52"/>
      <c r="BY315" s="52"/>
      <c r="BZ315" s="52"/>
      <c r="CA315" s="52"/>
      <c r="CB315" s="52"/>
      <c r="CC315" s="52"/>
      <c r="CD315" s="52"/>
      <c r="CE315" s="52"/>
      <c r="CF315" s="52"/>
      <c r="CG315" s="52"/>
      <c r="CH315" s="52"/>
      <c r="CI315" s="52"/>
      <c r="CJ315" s="52"/>
      <c r="CK315" s="52"/>
      <c r="CL315" s="52"/>
      <c r="CM315" s="52"/>
      <c r="CN315" s="52"/>
      <c r="CO315" s="52"/>
      <c r="CP315" s="52"/>
      <c r="CQ315" s="52"/>
      <c r="CR315" s="52"/>
      <c r="CS315" s="52"/>
      <c r="CT315" s="52"/>
      <c r="CU315" s="52"/>
      <c r="CV315" s="52"/>
      <c r="CW315" s="52"/>
      <c r="CX315" s="52"/>
      <c r="CY315" s="52"/>
      <c r="CZ315" s="52"/>
      <c r="DA315" s="52"/>
      <c r="DB315" s="52"/>
      <c r="DC315" s="52"/>
      <c r="DD315" s="52"/>
      <c r="DE315" s="52"/>
      <c r="DF315" s="52"/>
      <c r="DG315" s="52"/>
      <c r="DH315" s="52"/>
      <c r="DI315" s="52"/>
      <c r="DJ315" s="52"/>
      <c r="DK315" s="52"/>
      <c r="DL315" s="52"/>
      <c r="DM315" s="52"/>
      <c r="DN315" s="52"/>
      <c r="DO315" s="52"/>
      <c r="DP315" s="52"/>
      <c r="DQ315" s="52"/>
      <c r="DR315" s="52"/>
      <c r="DS315" s="52"/>
      <c r="DT315" s="52"/>
      <c r="DU315" s="52"/>
      <c r="DV315" s="52"/>
      <c r="DW315" s="52"/>
      <c r="DX315" s="52"/>
      <c r="DY315" s="52"/>
      <c r="DZ315" s="52"/>
      <c r="EA315" s="52"/>
      <c r="EB315" s="52"/>
      <c r="EC315" s="52"/>
      <c r="ED315" s="52"/>
      <c r="EE315" s="52"/>
      <c r="EF315" s="52"/>
      <c r="EG315" s="52"/>
      <c r="EH315" s="52"/>
      <c r="EI315" s="52"/>
      <c r="EJ315" s="52"/>
      <c r="EK315" s="52"/>
      <c r="EL315" s="52"/>
      <c r="EM315" s="52"/>
      <c r="EN315" s="52"/>
      <c r="EO315" s="52"/>
      <c r="EP315" s="52"/>
      <c r="EQ315" s="52"/>
      <c r="ER315" s="52"/>
      <c r="ES315" s="52"/>
      <c r="ET315" s="52"/>
      <c r="EU315" s="52"/>
      <c r="EV315" s="52"/>
      <c r="EW315" s="52"/>
      <c r="EX315" s="52"/>
      <c r="EY315" s="52"/>
      <c r="EZ315" s="52"/>
      <c r="FA315" s="52"/>
      <c r="FB315" s="52"/>
      <c r="FC315" s="52"/>
      <c r="FD315" s="52"/>
      <c r="FE315" s="52"/>
      <c r="FF315" s="52"/>
      <c r="FG315" s="52"/>
      <c r="FH315" s="52"/>
      <c r="FI315" s="52"/>
      <c r="FJ315" s="52"/>
      <c r="FK315" s="52"/>
      <c r="FL315" s="52"/>
      <c r="FM315" s="52"/>
      <c r="FN315" s="52"/>
      <c r="FO315" s="52"/>
      <c r="FP315" s="52"/>
      <c r="FQ315" s="52"/>
      <c r="FR315" s="52"/>
      <c r="FS315" s="52"/>
      <c r="FT315" s="52"/>
      <c r="FU315" s="52"/>
      <c r="FV315" s="52"/>
      <c r="FW315" s="52"/>
      <c r="FX315" s="52"/>
      <c r="FY315" s="52"/>
      <c r="FZ315" s="52"/>
      <c r="GA315" s="52"/>
      <c r="GB315" s="52"/>
      <c r="GC315" s="52"/>
      <c r="GD315" s="52"/>
      <c r="GE315" s="52"/>
    </row>
    <row r="316" spans="2:187" ht="15" x14ac:dyDescent="0.2">
      <c r="B316" s="134" t="s">
        <v>2</v>
      </c>
      <c r="C316" s="134"/>
      <c r="D316" s="134"/>
      <c r="E316" s="135" t="s">
        <v>4</v>
      </c>
      <c r="F316" s="135"/>
      <c r="G316" s="136" t="s">
        <v>7</v>
      </c>
      <c r="H316" s="136" t="s">
        <v>3</v>
      </c>
      <c r="I316" s="136" t="s">
        <v>11</v>
      </c>
      <c r="J316" s="135" t="s">
        <v>444</v>
      </c>
      <c r="BK316" s="52"/>
      <c r="BL316" s="52"/>
      <c r="BM316" s="52"/>
      <c r="BN316" s="52"/>
      <c r="BO316" s="52"/>
      <c r="BP316" s="52"/>
      <c r="BQ316" s="52"/>
      <c r="BR316" s="52"/>
      <c r="BS316" s="52"/>
      <c r="BT316" s="52"/>
      <c r="BU316" s="52"/>
      <c r="BV316" s="52"/>
      <c r="BW316" s="52"/>
      <c r="BX316" s="52"/>
      <c r="BY316" s="52"/>
      <c r="BZ316" s="52"/>
      <c r="CA316" s="52"/>
      <c r="CB316" s="52"/>
      <c r="CC316" s="52"/>
      <c r="CD316" s="52"/>
      <c r="CE316" s="52"/>
      <c r="CF316" s="52"/>
      <c r="CG316" s="52"/>
      <c r="CH316" s="52"/>
      <c r="CI316" s="52"/>
      <c r="CJ316" s="52"/>
      <c r="CK316" s="52"/>
      <c r="CL316" s="52"/>
      <c r="CM316" s="52"/>
      <c r="CN316" s="52"/>
      <c r="CO316" s="52"/>
      <c r="CP316" s="52"/>
      <c r="CQ316" s="52"/>
      <c r="CR316" s="52"/>
      <c r="CS316" s="52"/>
      <c r="CT316" s="52"/>
      <c r="CU316" s="52"/>
      <c r="CV316" s="52"/>
      <c r="CW316" s="52"/>
      <c r="CX316" s="52"/>
      <c r="CY316" s="52"/>
      <c r="CZ316" s="52"/>
      <c r="DA316" s="52"/>
      <c r="DB316" s="52"/>
      <c r="DC316" s="52"/>
      <c r="DD316" s="52"/>
      <c r="DE316" s="52"/>
      <c r="DF316" s="52"/>
      <c r="DG316" s="52"/>
      <c r="DH316" s="52"/>
      <c r="DI316" s="52"/>
      <c r="DJ316" s="52"/>
      <c r="DK316" s="52"/>
      <c r="DL316" s="52"/>
      <c r="DM316" s="52"/>
      <c r="DN316" s="52"/>
      <c r="DO316" s="52"/>
      <c r="DP316" s="52"/>
      <c r="DQ316" s="52"/>
      <c r="DR316" s="52"/>
      <c r="DS316" s="52"/>
      <c r="DT316" s="52"/>
      <c r="DU316" s="52"/>
      <c r="DV316" s="52"/>
      <c r="DW316" s="52"/>
      <c r="DX316" s="52"/>
      <c r="DY316" s="52"/>
      <c r="DZ316" s="52"/>
      <c r="EA316" s="52"/>
      <c r="EB316" s="52"/>
      <c r="EC316" s="52"/>
      <c r="ED316" s="52"/>
      <c r="EE316" s="52"/>
      <c r="EF316" s="52"/>
      <c r="EG316" s="52"/>
      <c r="EH316" s="52"/>
      <c r="EI316" s="52"/>
      <c r="EJ316" s="52"/>
      <c r="EK316" s="52"/>
      <c r="EL316" s="52"/>
      <c r="EM316" s="52"/>
      <c r="EN316" s="52"/>
      <c r="EO316" s="52"/>
      <c r="EP316" s="52"/>
      <c r="EQ316" s="52"/>
      <c r="ER316" s="52"/>
      <c r="ES316" s="52"/>
      <c r="ET316" s="52"/>
      <c r="EU316" s="52"/>
      <c r="EV316" s="52"/>
      <c r="EW316" s="52"/>
      <c r="EX316" s="52"/>
      <c r="EY316" s="52"/>
      <c r="EZ316" s="52"/>
      <c r="FA316" s="52"/>
      <c r="FB316" s="52"/>
      <c r="FC316" s="52"/>
      <c r="FD316" s="52"/>
      <c r="FE316" s="52"/>
      <c r="FF316" s="52"/>
      <c r="FG316" s="52"/>
      <c r="FH316" s="52"/>
      <c r="FI316" s="52"/>
      <c r="FJ316" s="52"/>
      <c r="FK316" s="52"/>
      <c r="FL316" s="52"/>
      <c r="FM316" s="52"/>
      <c r="FN316" s="52"/>
      <c r="FO316" s="52"/>
      <c r="FP316" s="52"/>
      <c r="FQ316" s="52"/>
      <c r="FR316" s="52"/>
      <c r="FS316" s="52"/>
      <c r="FT316" s="52"/>
      <c r="FU316" s="52"/>
      <c r="FV316" s="52"/>
      <c r="FW316" s="52"/>
      <c r="FX316" s="52"/>
      <c r="FY316" s="52"/>
      <c r="FZ316" s="52"/>
      <c r="GA316" s="52"/>
      <c r="GB316" s="52"/>
      <c r="GC316" s="52"/>
      <c r="GD316" s="52"/>
      <c r="GE316" s="52"/>
    </row>
    <row r="317" spans="2:187" x14ac:dyDescent="0.2">
      <c r="B317" s="137"/>
      <c r="C317" s="137"/>
      <c r="D317" s="137"/>
      <c r="E317" s="137"/>
      <c r="F317" s="137"/>
      <c r="G317" s="137"/>
      <c r="H317" s="137"/>
      <c r="I317" s="137"/>
      <c r="J317" s="130"/>
      <c r="BK317" s="52"/>
      <c r="BL317" s="52"/>
      <c r="BM317" s="52"/>
      <c r="BN317" s="52"/>
      <c r="BO317" s="52"/>
      <c r="BP317" s="52"/>
      <c r="BQ317" s="52"/>
      <c r="BR317" s="52"/>
      <c r="BS317" s="52"/>
      <c r="BT317" s="52"/>
      <c r="BU317" s="52"/>
      <c r="BV317" s="52"/>
      <c r="BW317" s="52"/>
      <c r="BX317" s="52"/>
      <c r="BY317" s="52"/>
      <c r="BZ317" s="52"/>
      <c r="CA317" s="52"/>
      <c r="CB317" s="52"/>
      <c r="CC317" s="52"/>
      <c r="CD317" s="52"/>
      <c r="CE317" s="52"/>
      <c r="CF317" s="52"/>
      <c r="CG317" s="52"/>
      <c r="CH317" s="52"/>
      <c r="CI317" s="52"/>
      <c r="CJ317" s="52"/>
      <c r="CK317" s="52"/>
      <c r="CL317" s="52"/>
      <c r="CM317" s="52"/>
      <c r="CN317" s="52"/>
      <c r="CO317" s="52"/>
      <c r="CP317" s="52"/>
      <c r="CQ317" s="52"/>
      <c r="CR317" s="52"/>
      <c r="CS317" s="52"/>
      <c r="CT317" s="52"/>
      <c r="CU317" s="52"/>
      <c r="CV317" s="52"/>
      <c r="CW317" s="52"/>
      <c r="CX317" s="52"/>
      <c r="CY317" s="52"/>
      <c r="CZ317" s="52"/>
      <c r="DA317" s="52"/>
      <c r="DB317" s="52"/>
      <c r="DC317" s="52"/>
      <c r="DD317" s="52"/>
      <c r="DE317" s="52"/>
      <c r="DF317" s="52"/>
      <c r="DG317" s="52"/>
      <c r="DH317" s="52"/>
      <c r="DI317" s="52"/>
      <c r="DJ317" s="52"/>
      <c r="DK317" s="52"/>
      <c r="DL317" s="52"/>
      <c r="DM317" s="52"/>
      <c r="DN317" s="52"/>
      <c r="DO317" s="52"/>
      <c r="DP317" s="52"/>
      <c r="DQ317" s="52"/>
      <c r="DR317" s="52"/>
      <c r="DS317" s="52"/>
      <c r="DT317" s="52"/>
      <c r="DU317" s="52"/>
      <c r="DV317" s="52"/>
      <c r="DW317" s="52"/>
      <c r="DX317" s="52"/>
      <c r="DY317" s="52"/>
      <c r="DZ317" s="52"/>
      <c r="EA317" s="52"/>
      <c r="EB317" s="52"/>
      <c r="EC317" s="52"/>
      <c r="ED317" s="52"/>
      <c r="EE317" s="52"/>
      <c r="EF317" s="52"/>
      <c r="EG317" s="52"/>
      <c r="EH317" s="52"/>
      <c r="EI317" s="52"/>
      <c r="EJ317" s="52"/>
      <c r="EK317" s="52"/>
      <c r="EL317" s="52"/>
      <c r="EM317" s="52"/>
      <c r="EN317" s="52"/>
      <c r="EO317" s="52"/>
      <c r="EP317" s="52"/>
      <c r="EQ317" s="52"/>
      <c r="ER317" s="52"/>
      <c r="ES317" s="52"/>
      <c r="ET317" s="52"/>
      <c r="EU317" s="52"/>
      <c r="EV317" s="52"/>
      <c r="EW317" s="52"/>
      <c r="EX317" s="52"/>
      <c r="EY317" s="52"/>
      <c r="EZ317" s="52"/>
      <c r="FA317" s="52"/>
      <c r="FB317" s="52"/>
      <c r="FC317" s="52"/>
      <c r="FD317" s="52"/>
      <c r="FE317" s="52"/>
      <c r="FF317" s="52"/>
      <c r="FG317" s="52"/>
      <c r="FH317" s="52"/>
      <c r="FI317" s="52"/>
      <c r="FJ317" s="52"/>
      <c r="FK317" s="52"/>
      <c r="FL317" s="52"/>
      <c r="FM317" s="52"/>
      <c r="FN317" s="52"/>
      <c r="FO317" s="52"/>
      <c r="FP317" s="52"/>
      <c r="FQ317" s="52"/>
      <c r="FR317" s="52"/>
      <c r="FS317" s="52"/>
      <c r="FT317" s="52"/>
      <c r="FU317" s="52"/>
      <c r="FV317" s="52"/>
      <c r="FW317" s="52"/>
      <c r="FX317" s="52"/>
      <c r="FY317" s="52"/>
      <c r="FZ317" s="52"/>
      <c r="GA317" s="52"/>
      <c r="GB317" s="52"/>
      <c r="GC317" s="52"/>
      <c r="GD317" s="52"/>
      <c r="GE317" s="52"/>
    </row>
    <row r="318" spans="2:187" x14ac:dyDescent="0.2">
      <c r="B318" s="306" t="s">
        <v>228</v>
      </c>
      <c r="C318" s="306"/>
      <c r="D318" s="129"/>
      <c r="E318" s="129"/>
      <c r="F318" s="129"/>
      <c r="G318" s="129"/>
      <c r="H318" s="129"/>
      <c r="I318" s="129"/>
      <c r="J318" s="124"/>
      <c r="BK318" s="52"/>
      <c r="BL318" s="52"/>
      <c r="BM318" s="52"/>
      <c r="BN318" s="52"/>
      <c r="BO318" s="52"/>
      <c r="BP318" s="52"/>
      <c r="BQ318" s="52"/>
      <c r="BR318" s="52"/>
      <c r="BS318" s="52"/>
      <c r="BT318" s="52"/>
      <c r="BU318" s="52"/>
      <c r="BV318" s="52"/>
      <c r="BW318" s="52"/>
      <c r="BX318" s="52"/>
      <c r="BY318" s="52"/>
      <c r="BZ318" s="52"/>
      <c r="CA318" s="52"/>
      <c r="CB318" s="52"/>
      <c r="CC318" s="52"/>
      <c r="CD318" s="52"/>
      <c r="CE318" s="52"/>
      <c r="CF318" s="52"/>
      <c r="CG318" s="52"/>
      <c r="CH318" s="52"/>
      <c r="CI318" s="52"/>
      <c r="CJ318" s="52"/>
      <c r="CK318" s="52"/>
      <c r="CL318" s="52"/>
      <c r="CM318" s="52"/>
      <c r="CN318" s="52"/>
      <c r="CO318" s="52"/>
      <c r="CP318" s="52"/>
      <c r="CQ318" s="52"/>
      <c r="CR318" s="52"/>
      <c r="CS318" s="52"/>
      <c r="CT318" s="52"/>
      <c r="CU318" s="52"/>
      <c r="CV318" s="52"/>
      <c r="CW318" s="52"/>
      <c r="CX318" s="52"/>
      <c r="CY318" s="52"/>
      <c r="CZ318" s="52"/>
      <c r="DA318" s="52"/>
      <c r="DB318" s="52"/>
      <c r="DC318" s="52"/>
      <c r="DD318" s="52"/>
      <c r="DE318" s="52"/>
      <c r="DF318" s="52"/>
      <c r="DG318" s="52"/>
      <c r="DH318" s="52"/>
      <c r="DI318" s="52"/>
      <c r="DJ318" s="52"/>
      <c r="DK318" s="52"/>
      <c r="DL318" s="52"/>
      <c r="DM318" s="52"/>
      <c r="DN318" s="52"/>
      <c r="DO318" s="52"/>
      <c r="DP318" s="52"/>
      <c r="DQ318" s="52"/>
      <c r="DR318" s="52"/>
      <c r="DS318" s="52"/>
      <c r="DT318" s="52"/>
      <c r="DU318" s="52"/>
      <c r="DV318" s="52"/>
      <c r="DW318" s="52"/>
      <c r="DX318" s="52"/>
      <c r="DY318" s="52"/>
      <c r="DZ318" s="52"/>
      <c r="EA318" s="52"/>
      <c r="EB318" s="52"/>
      <c r="EC318" s="52"/>
      <c r="ED318" s="52"/>
      <c r="EE318" s="52"/>
      <c r="EF318" s="52"/>
      <c r="EG318" s="52"/>
      <c r="EH318" s="52"/>
      <c r="EI318" s="52"/>
      <c r="EJ318" s="52"/>
      <c r="EK318" s="52"/>
      <c r="EL318" s="52"/>
      <c r="EM318" s="52"/>
      <c r="EN318" s="52"/>
      <c r="EO318" s="52"/>
      <c r="EP318" s="52"/>
      <c r="EQ318" s="52"/>
      <c r="ER318" s="52"/>
      <c r="ES318" s="52"/>
      <c r="ET318" s="52"/>
      <c r="EU318" s="52"/>
      <c r="EV318" s="52"/>
      <c r="EW318" s="52"/>
      <c r="EX318" s="52"/>
      <c r="EY318" s="52"/>
      <c r="EZ318" s="52"/>
      <c r="FA318" s="52"/>
      <c r="FB318" s="52"/>
      <c r="FC318" s="52"/>
      <c r="FD318" s="52"/>
      <c r="FE318" s="52"/>
      <c r="FF318" s="52"/>
      <c r="FG318" s="52"/>
      <c r="FH318" s="52"/>
      <c r="FI318" s="52"/>
      <c r="FJ318" s="52"/>
      <c r="FK318" s="52"/>
      <c r="FL318" s="52"/>
      <c r="FM318" s="52"/>
      <c r="FN318" s="52"/>
      <c r="FO318" s="52"/>
      <c r="FP318" s="52"/>
      <c r="FQ318" s="52"/>
      <c r="FR318" s="52"/>
      <c r="FS318" s="52"/>
      <c r="FT318" s="52"/>
      <c r="FU318" s="52"/>
      <c r="FV318" s="52"/>
      <c r="FW318" s="52"/>
      <c r="FX318" s="52"/>
      <c r="FY318" s="52"/>
      <c r="FZ318" s="52"/>
      <c r="GA318" s="52"/>
      <c r="GB318" s="52"/>
      <c r="GC318" s="52"/>
      <c r="GD318" s="52"/>
      <c r="GE318" s="52"/>
    </row>
    <row r="319" spans="2:187" ht="28.5" x14ac:dyDescent="0.2">
      <c r="B319" s="253"/>
      <c r="C319" s="255" t="s">
        <v>229</v>
      </c>
      <c r="D319" s="129"/>
      <c r="E319" s="129" t="s">
        <v>232</v>
      </c>
      <c r="F319" s="129"/>
      <c r="G319" s="258" t="str">
        <f>IF(AND(Qprod_surface&gt;0,F_AI_out_unpaved&gt;0),Qprod_surface*F_AI_out_unpaved*AREAtreated_preventive*Fsoil,"??")</f>
        <v>??</v>
      </c>
      <c r="H319" s="118" t="s">
        <v>22</v>
      </c>
      <c r="I319" s="118" t="s">
        <v>8</v>
      </c>
      <c r="J319" s="129" t="s">
        <v>239</v>
      </c>
      <c r="BK319" s="52"/>
      <c r="BL319" s="52"/>
      <c r="BM319" s="52"/>
      <c r="BN319" s="52"/>
      <c r="BO319" s="52"/>
      <c r="BP319" s="52"/>
      <c r="BQ319" s="52"/>
      <c r="BR319" s="52"/>
      <c r="BS319" s="52"/>
      <c r="BT319" s="52"/>
      <c r="BU319" s="52"/>
      <c r="BV319" s="52"/>
      <c r="BW319" s="52"/>
      <c r="BX319" s="52"/>
      <c r="BY319" s="52"/>
      <c r="BZ319" s="52"/>
      <c r="CA319" s="52"/>
      <c r="CB319" s="52"/>
      <c r="CC319" s="52"/>
      <c r="CD319" s="52"/>
      <c r="CE319" s="52"/>
      <c r="CF319" s="52"/>
      <c r="CG319" s="52"/>
      <c r="CH319" s="52"/>
      <c r="CI319" s="52"/>
      <c r="CJ319" s="52"/>
      <c r="CK319" s="52"/>
      <c r="CL319" s="52"/>
      <c r="CM319" s="52"/>
      <c r="CN319" s="52"/>
      <c r="CO319" s="52"/>
      <c r="CP319" s="52"/>
      <c r="CQ319" s="52"/>
      <c r="CR319" s="52"/>
      <c r="CS319" s="52"/>
      <c r="CT319" s="52"/>
      <c r="CU319" s="52"/>
      <c r="CV319" s="52"/>
      <c r="CW319" s="52"/>
      <c r="CX319" s="52"/>
      <c r="CY319" s="52"/>
      <c r="CZ319" s="52"/>
      <c r="DA319" s="52"/>
      <c r="DB319" s="52"/>
      <c r="DC319" s="52"/>
      <c r="DD319" s="52"/>
      <c r="DE319" s="52"/>
      <c r="DF319" s="52"/>
      <c r="DG319" s="52"/>
      <c r="DH319" s="52"/>
      <c r="DI319" s="52"/>
      <c r="DJ319" s="52"/>
      <c r="DK319" s="52"/>
      <c r="DL319" s="52"/>
      <c r="DM319" s="52"/>
      <c r="DN319" s="52"/>
      <c r="DO319" s="52"/>
      <c r="DP319" s="52"/>
      <c r="DQ319" s="52"/>
      <c r="DR319" s="52"/>
      <c r="DS319" s="52"/>
      <c r="DT319" s="52"/>
      <c r="DU319" s="52"/>
      <c r="DV319" s="52"/>
      <c r="DW319" s="52"/>
      <c r="DX319" s="52"/>
      <c r="DY319" s="52"/>
      <c r="DZ319" s="52"/>
      <c r="EA319" s="52"/>
      <c r="EB319" s="52"/>
      <c r="EC319" s="52"/>
      <c r="ED319" s="52"/>
      <c r="EE319" s="52"/>
      <c r="EF319" s="52"/>
      <c r="EG319" s="52"/>
      <c r="EH319" s="52"/>
      <c r="EI319" s="52"/>
      <c r="EJ319" s="52"/>
      <c r="EK319" s="52"/>
      <c r="EL319" s="52"/>
      <c r="EM319" s="52"/>
      <c r="EN319" s="52"/>
      <c r="EO319" s="52"/>
      <c r="EP319" s="52"/>
      <c r="EQ319" s="52"/>
      <c r="ER319" s="52"/>
      <c r="ES319" s="52"/>
      <c r="ET319" s="52"/>
      <c r="EU319" s="52"/>
      <c r="EV319" s="52"/>
      <c r="EW319" s="52"/>
      <c r="EX319" s="52"/>
      <c r="EY319" s="52"/>
      <c r="EZ319" s="52"/>
      <c r="FA319" s="52"/>
      <c r="FB319" s="52"/>
      <c r="FC319" s="52"/>
      <c r="FD319" s="52"/>
      <c r="FE319" s="52"/>
      <c r="FF319" s="52"/>
      <c r="FG319" s="52"/>
      <c r="FH319" s="52"/>
      <c r="FI319" s="52"/>
      <c r="FJ319" s="52"/>
      <c r="FK319" s="52"/>
      <c r="FL319" s="52"/>
      <c r="FM319" s="52"/>
      <c r="FN319" s="52"/>
      <c r="FO319" s="52"/>
      <c r="FP319" s="52"/>
      <c r="FQ319" s="52"/>
      <c r="FR319" s="52"/>
      <c r="FS319" s="52"/>
      <c r="FT319" s="52"/>
      <c r="FU319" s="52"/>
      <c r="FV319" s="52"/>
      <c r="FW319" s="52"/>
      <c r="FX319" s="52"/>
      <c r="FY319" s="52"/>
      <c r="FZ319" s="52"/>
      <c r="GA319" s="52"/>
      <c r="GB319" s="52"/>
      <c r="GC319" s="52"/>
      <c r="GD319" s="52"/>
      <c r="GE319" s="52"/>
    </row>
    <row r="320" spans="2:187" ht="15" x14ac:dyDescent="0.2">
      <c r="B320" s="124"/>
      <c r="C320" s="255" t="s">
        <v>230</v>
      </c>
      <c r="D320" s="129"/>
      <c r="E320" s="129" t="s">
        <v>233</v>
      </c>
      <c r="F320" s="129"/>
      <c r="G320" s="258" t="str">
        <f>IF(AND(Qprod_surface&gt;0,F_AI_out_unpaved&gt;0),Qprod_surface*F_AI_out_unpaved*AREAtreated_curative*Fsoil,"??")</f>
        <v>??</v>
      </c>
      <c r="H320" s="118" t="s">
        <v>22</v>
      </c>
      <c r="I320" s="118" t="s">
        <v>8</v>
      </c>
      <c r="J320" s="129" t="s">
        <v>240</v>
      </c>
      <c r="BK320" s="52"/>
      <c r="BL320" s="52"/>
      <c r="BM320" s="52"/>
      <c r="BN320" s="52"/>
      <c r="BO320" s="52"/>
      <c r="BP320" s="52"/>
      <c r="BQ320" s="52"/>
      <c r="BR320" s="52"/>
      <c r="BS320" s="52"/>
      <c r="BT320" s="52"/>
      <c r="BU320" s="52"/>
      <c r="BV320" s="52"/>
      <c r="BW320" s="52"/>
      <c r="BX320" s="52"/>
      <c r="BY320" s="52"/>
      <c r="BZ320" s="52"/>
      <c r="CA320" s="52"/>
      <c r="CB320" s="52"/>
      <c r="CC320" s="52"/>
      <c r="CD320" s="52"/>
      <c r="CE320" s="52"/>
      <c r="CF320" s="52"/>
      <c r="CG320" s="52"/>
      <c r="CH320" s="52"/>
      <c r="CI320" s="52"/>
      <c r="CJ320" s="52"/>
      <c r="CK320" s="52"/>
      <c r="CL320" s="52"/>
      <c r="CM320" s="52"/>
      <c r="CN320" s="52"/>
      <c r="CO320" s="52"/>
      <c r="CP320" s="52"/>
      <c r="CQ320" s="52"/>
      <c r="CR320" s="52"/>
      <c r="CS320" s="52"/>
      <c r="CT320" s="52"/>
      <c r="CU320" s="52"/>
      <c r="CV320" s="52"/>
      <c r="CW320" s="52"/>
      <c r="CX320" s="52"/>
      <c r="CY320" s="52"/>
      <c r="CZ320" s="52"/>
      <c r="DA320" s="52"/>
      <c r="DB320" s="52"/>
      <c r="DC320" s="52"/>
      <c r="DD320" s="52"/>
      <c r="DE320" s="52"/>
      <c r="DF320" s="52"/>
      <c r="DG320" s="52"/>
      <c r="DH320" s="52"/>
      <c r="DI320" s="52"/>
      <c r="DJ320" s="52"/>
      <c r="DK320" s="52"/>
      <c r="DL320" s="52"/>
      <c r="DM320" s="52"/>
      <c r="DN320" s="52"/>
      <c r="DO320" s="52"/>
      <c r="DP320" s="52"/>
      <c r="DQ320" s="52"/>
      <c r="DR320" s="52"/>
      <c r="DS320" s="52"/>
      <c r="DT320" s="52"/>
      <c r="DU320" s="52"/>
      <c r="DV320" s="52"/>
      <c r="DW320" s="52"/>
      <c r="DX320" s="52"/>
      <c r="DY320" s="52"/>
      <c r="DZ320" s="52"/>
      <c r="EA320" s="52"/>
      <c r="EB320" s="52"/>
      <c r="EC320" s="52"/>
      <c r="ED320" s="52"/>
      <c r="EE320" s="52"/>
      <c r="EF320" s="52"/>
      <c r="EG320" s="52"/>
      <c r="EH320" s="52"/>
      <c r="EI320" s="52"/>
      <c r="EJ320" s="52"/>
      <c r="EK320" s="52"/>
      <c r="EL320" s="52"/>
      <c r="EM320" s="52"/>
      <c r="EN320" s="52"/>
      <c r="EO320" s="52"/>
      <c r="EP320" s="52"/>
      <c r="EQ320" s="52"/>
      <c r="ER320" s="52"/>
      <c r="ES320" s="52"/>
      <c r="ET320" s="52"/>
      <c r="EU320" s="52"/>
      <c r="EV320" s="52"/>
      <c r="EW320" s="52"/>
      <c r="EX320" s="52"/>
      <c r="EY320" s="52"/>
      <c r="EZ320" s="52"/>
      <c r="FA320" s="52"/>
      <c r="FB320" s="52"/>
      <c r="FC320" s="52"/>
      <c r="FD320" s="52"/>
      <c r="FE320" s="52"/>
      <c r="FF320" s="52"/>
      <c r="FG320" s="52"/>
      <c r="FH320" s="52"/>
      <c r="FI320" s="52"/>
      <c r="FJ320" s="52"/>
      <c r="FK320" s="52"/>
      <c r="FL320" s="52"/>
      <c r="FM320" s="52"/>
      <c r="FN320" s="52"/>
      <c r="FO320" s="52"/>
      <c r="FP320" s="52"/>
      <c r="FQ320" s="52"/>
      <c r="FR320" s="52"/>
      <c r="FS320" s="52"/>
      <c r="FT320" s="52"/>
      <c r="FU320" s="52"/>
      <c r="FV320" s="52"/>
      <c r="FW320" s="52"/>
      <c r="FX320" s="52"/>
      <c r="FY320" s="52"/>
      <c r="FZ320" s="52"/>
      <c r="GA320" s="52"/>
      <c r="GB320" s="52"/>
      <c r="GC320" s="52"/>
      <c r="GD320" s="52"/>
      <c r="GE320" s="52"/>
    </row>
    <row r="321" spans="2:187" ht="15" x14ac:dyDescent="0.2">
      <c r="B321" s="124"/>
      <c r="C321" s="255" t="s">
        <v>224</v>
      </c>
      <c r="D321" s="129"/>
      <c r="E321" s="129" t="s">
        <v>234</v>
      </c>
      <c r="F321" s="129"/>
      <c r="G321" s="258" t="str">
        <f>IF(AND(Qprod_holes&gt;0,F_AI_out_unpaved&gt;0),Qprod_holes*F_AI_out_unpaved*Fsoil,"??")</f>
        <v>??</v>
      </c>
      <c r="H321" s="118" t="s">
        <v>231</v>
      </c>
      <c r="I321" s="118" t="s">
        <v>8</v>
      </c>
      <c r="J321" s="129" t="s">
        <v>241</v>
      </c>
      <c r="BK321" s="52"/>
      <c r="BL321" s="52"/>
      <c r="BM321" s="52"/>
      <c r="BN321" s="52"/>
      <c r="BO321" s="52"/>
      <c r="BP321" s="52"/>
      <c r="BQ321" s="52"/>
      <c r="BR321" s="52"/>
      <c r="BS321" s="52"/>
      <c r="BT321" s="52"/>
      <c r="BU321" s="52"/>
      <c r="BV321" s="52"/>
      <c r="BW321" s="52"/>
      <c r="BX321" s="52"/>
      <c r="BY321" s="52"/>
      <c r="BZ321" s="52"/>
      <c r="CA321" s="52"/>
      <c r="CB321" s="52"/>
      <c r="CC321" s="52"/>
      <c r="CD321" s="52"/>
      <c r="CE321" s="52"/>
      <c r="CF321" s="52"/>
      <c r="CG321" s="52"/>
      <c r="CH321" s="52"/>
      <c r="CI321" s="52"/>
      <c r="CJ321" s="52"/>
      <c r="CK321" s="52"/>
      <c r="CL321" s="52"/>
      <c r="CM321" s="52"/>
      <c r="CN321" s="52"/>
      <c r="CO321" s="52"/>
      <c r="CP321" s="52"/>
      <c r="CQ321" s="52"/>
      <c r="CR321" s="52"/>
      <c r="CS321" s="52"/>
      <c r="CT321" s="52"/>
      <c r="CU321" s="52"/>
      <c r="CV321" s="52"/>
      <c r="CW321" s="52"/>
      <c r="CX321" s="52"/>
      <c r="CY321" s="52"/>
      <c r="CZ321" s="52"/>
      <c r="DA321" s="52"/>
      <c r="DB321" s="52"/>
      <c r="DC321" s="52"/>
      <c r="DD321" s="52"/>
      <c r="DE321" s="52"/>
      <c r="DF321" s="52"/>
      <c r="DG321" s="52"/>
      <c r="DH321" s="52"/>
      <c r="DI321" s="52"/>
      <c r="DJ321" s="52"/>
      <c r="DK321" s="52"/>
      <c r="DL321" s="52"/>
      <c r="DM321" s="52"/>
      <c r="DN321" s="52"/>
      <c r="DO321" s="52"/>
      <c r="DP321" s="52"/>
      <c r="DQ321" s="52"/>
      <c r="DR321" s="52"/>
      <c r="DS321" s="52"/>
      <c r="DT321" s="52"/>
      <c r="DU321" s="52"/>
      <c r="DV321" s="52"/>
      <c r="DW321" s="52"/>
      <c r="DX321" s="52"/>
      <c r="DY321" s="52"/>
      <c r="DZ321" s="52"/>
      <c r="EA321" s="52"/>
      <c r="EB321" s="52"/>
      <c r="EC321" s="52"/>
      <c r="ED321" s="52"/>
      <c r="EE321" s="52"/>
      <c r="EF321" s="52"/>
      <c r="EG321" s="52"/>
      <c r="EH321" s="52"/>
      <c r="EI321" s="52"/>
      <c r="EJ321" s="52"/>
      <c r="EK321" s="52"/>
      <c r="EL321" s="52"/>
      <c r="EM321" s="52"/>
      <c r="EN321" s="52"/>
      <c r="EO321" s="52"/>
      <c r="EP321" s="52"/>
      <c r="EQ321" s="52"/>
      <c r="ER321" s="52"/>
      <c r="ES321" s="52"/>
      <c r="ET321" s="52"/>
      <c r="EU321" s="52"/>
      <c r="EV321" s="52"/>
      <c r="EW321" s="52"/>
      <c r="EX321" s="52"/>
      <c r="EY321" s="52"/>
      <c r="EZ321" s="52"/>
      <c r="FA321" s="52"/>
      <c r="FB321" s="52"/>
      <c r="FC321" s="52"/>
      <c r="FD321" s="52"/>
      <c r="FE321" s="52"/>
      <c r="FF321" s="52"/>
      <c r="FG321" s="52"/>
      <c r="FH321" s="52"/>
      <c r="FI321" s="52"/>
      <c r="FJ321" s="52"/>
      <c r="FK321" s="52"/>
      <c r="FL321" s="52"/>
      <c r="FM321" s="52"/>
      <c r="FN321" s="52"/>
      <c r="FO321" s="52"/>
      <c r="FP321" s="52"/>
      <c r="FQ321" s="52"/>
      <c r="FR321" s="52"/>
      <c r="FS321" s="52"/>
      <c r="FT321" s="52"/>
      <c r="FU321" s="52"/>
      <c r="FV321" s="52"/>
      <c r="FW321" s="52"/>
      <c r="FX321" s="52"/>
      <c r="FY321" s="52"/>
      <c r="FZ321" s="52"/>
      <c r="GA321" s="52"/>
      <c r="GB321" s="52"/>
      <c r="GC321" s="52"/>
      <c r="GD321" s="52"/>
      <c r="GE321" s="52"/>
    </row>
    <row r="322" spans="2:187" x14ac:dyDescent="0.2">
      <c r="B322" s="124"/>
      <c r="C322" s="124"/>
      <c r="D322" s="129"/>
      <c r="E322" s="129"/>
      <c r="F322" s="129"/>
      <c r="G322" s="129"/>
      <c r="H322" s="118"/>
      <c r="I322" s="118"/>
      <c r="J322" s="124"/>
      <c r="BK322" s="52"/>
      <c r="BL322" s="52"/>
      <c r="BM322" s="52"/>
      <c r="BN322" s="52"/>
      <c r="BO322" s="52"/>
      <c r="BP322" s="52"/>
      <c r="BQ322" s="52"/>
      <c r="BR322" s="52"/>
      <c r="BS322" s="52"/>
      <c r="BT322" s="52"/>
      <c r="BU322" s="52"/>
      <c r="BV322" s="52"/>
      <c r="BW322" s="52"/>
      <c r="BX322" s="52"/>
      <c r="BY322" s="52"/>
      <c r="BZ322" s="52"/>
      <c r="CA322" s="52"/>
      <c r="CB322" s="52"/>
      <c r="CC322" s="52"/>
      <c r="CD322" s="52"/>
      <c r="CE322" s="52"/>
      <c r="CF322" s="52"/>
      <c r="CG322" s="52"/>
      <c r="CH322" s="52"/>
      <c r="CI322" s="52"/>
      <c r="CJ322" s="52"/>
      <c r="CK322" s="52"/>
      <c r="CL322" s="52"/>
      <c r="CM322" s="52"/>
      <c r="CN322" s="52"/>
      <c r="CO322" s="52"/>
      <c r="CP322" s="52"/>
      <c r="CQ322" s="52"/>
      <c r="CR322" s="52"/>
      <c r="CS322" s="52"/>
      <c r="CT322" s="52"/>
      <c r="CU322" s="52"/>
      <c r="CV322" s="52"/>
      <c r="CW322" s="52"/>
      <c r="CX322" s="52"/>
      <c r="CY322" s="52"/>
      <c r="CZ322" s="52"/>
      <c r="DA322" s="52"/>
      <c r="DB322" s="52"/>
      <c r="DC322" s="52"/>
      <c r="DD322" s="52"/>
      <c r="DE322" s="52"/>
      <c r="DF322" s="52"/>
      <c r="DG322" s="52"/>
      <c r="DH322" s="52"/>
      <c r="DI322" s="52"/>
      <c r="DJ322" s="52"/>
      <c r="DK322" s="52"/>
      <c r="DL322" s="52"/>
      <c r="DM322" s="52"/>
      <c r="DN322" s="52"/>
      <c r="DO322" s="52"/>
      <c r="DP322" s="52"/>
      <c r="DQ322" s="52"/>
      <c r="DR322" s="52"/>
      <c r="DS322" s="52"/>
      <c r="DT322" s="52"/>
      <c r="DU322" s="52"/>
      <c r="DV322" s="52"/>
      <c r="DW322" s="52"/>
      <c r="DX322" s="52"/>
      <c r="DY322" s="52"/>
      <c r="DZ322" s="52"/>
      <c r="EA322" s="52"/>
      <c r="EB322" s="52"/>
      <c r="EC322" s="52"/>
      <c r="ED322" s="52"/>
      <c r="EE322" s="52"/>
      <c r="EF322" s="52"/>
      <c r="EG322" s="52"/>
      <c r="EH322" s="52"/>
      <c r="EI322" s="52"/>
      <c r="EJ322" s="52"/>
      <c r="EK322" s="52"/>
      <c r="EL322" s="52"/>
      <c r="EM322" s="52"/>
      <c r="EN322" s="52"/>
      <c r="EO322" s="52"/>
      <c r="EP322" s="52"/>
      <c r="EQ322" s="52"/>
      <c r="ER322" s="52"/>
      <c r="ES322" s="52"/>
      <c r="ET322" s="52"/>
      <c r="EU322" s="52"/>
      <c r="EV322" s="52"/>
      <c r="EW322" s="52"/>
      <c r="EX322" s="52"/>
      <c r="EY322" s="52"/>
      <c r="EZ322" s="52"/>
      <c r="FA322" s="52"/>
      <c r="FB322" s="52"/>
      <c r="FC322" s="52"/>
      <c r="FD322" s="52"/>
      <c r="FE322" s="52"/>
      <c r="FF322" s="52"/>
      <c r="FG322" s="52"/>
      <c r="FH322" s="52"/>
      <c r="FI322" s="52"/>
      <c r="FJ322" s="52"/>
      <c r="FK322" s="52"/>
      <c r="FL322" s="52"/>
      <c r="FM322" s="52"/>
      <c r="FN322" s="52"/>
      <c r="FO322" s="52"/>
      <c r="FP322" s="52"/>
      <c r="FQ322" s="52"/>
      <c r="FR322" s="52"/>
      <c r="FS322" s="52"/>
      <c r="FT322" s="52"/>
      <c r="FU322" s="52"/>
      <c r="FV322" s="52"/>
      <c r="FW322" s="52"/>
      <c r="FX322" s="52"/>
      <c r="FY322" s="52"/>
      <c r="FZ322" s="52"/>
      <c r="GA322" s="52"/>
      <c r="GB322" s="52"/>
      <c r="GC322" s="52"/>
      <c r="GD322" s="52"/>
      <c r="GE322" s="52"/>
    </row>
    <row r="323" spans="2:187" s="52" customFormat="1" x14ac:dyDescent="0.2">
      <c r="B323" s="321" t="s">
        <v>242</v>
      </c>
      <c r="C323" s="321"/>
      <c r="D323" s="129"/>
      <c r="E323" s="129"/>
      <c r="F323" s="129"/>
      <c r="G323" s="128"/>
      <c r="H323" s="128"/>
      <c r="I323" s="128"/>
      <c r="J323" s="140"/>
    </row>
    <row r="324" spans="2:187" s="52" customFormat="1" ht="30" x14ac:dyDescent="0.2">
      <c r="B324" s="124"/>
      <c r="C324" s="257" t="s">
        <v>229</v>
      </c>
      <c r="D324" s="129"/>
      <c r="E324" s="129" t="s">
        <v>251</v>
      </c>
      <c r="F324" s="129"/>
      <c r="G324" s="258" t="str">
        <f>IF(NOT(Elocal_soil_preventive="??"), Elocal_soil_preventive*Temission1d*1000000/(Vsoil_preventive*RHO_soil),"??")</f>
        <v>??</v>
      </c>
      <c r="H324" s="128" t="s">
        <v>71</v>
      </c>
      <c r="I324" s="128" t="s">
        <v>8</v>
      </c>
      <c r="J324" s="140" t="s">
        <v>253</v>
      </c>
    </row>
    <row r="325" spans="2:187" s="52" customFormat="1" ht="30" x14ac:dyDescent="0.2">
      <c r="B325" s="124"/>
      <c r="C325" s="255" t="s">
        <v>230</v>
      </c>
      <c r="D325" s="129"/>
      <c r="E325" s="129" t="s">
        <v>252</v>
      </c>
      <c r="F325" s="129"/>
      <c r="G325" s="258" t="str">
        <f>IF(NOT(Elocal_soil_curative="??"), Elocal_soil_curative*Temission1d*1000000/(Vsoil_curative*RHO_soil),"??")</f>
        <v>??</v>
      </c>
      <c r="H325" s="128" t="s">
        <v>71</v>
      </c>
      <c r="I325" s="128" t="s">
        <v>8</v>
      </c>
      <c r="J325" s="140" t="s">
        <v>254</v>
      </c>
    </row>
    <row r="326" spans="2:187" s="52" customFormat="1" ht="30" x14ac:dyDescent="0.2">
      <c r="B326" s="124"/>
      <c r="C326" s="255" t="s">
        <v>224</v>
      </c>
      <c r="D326" s="129"/>
      <c r="E326" s="129" t="s">
        <v>256</v>
      </c>
      <c r="F326" s="129"/>
      <c r="G326" s="258" t="str">
        <f>IF(NOT(Elocal_soil_hole="??"), Elocal_soil_hole*Temission1d*1000000/(Vsoil_hole*RHO_soil),"??")</f>
        <v>??</v>
      </c>
      <c r="H326" s="128" t="s">
        <v>71</v>
      </c>
      <c r="I326" s="128" t="s">
        <v>8</v>
      </c>
      <c r="J326" s="140" t="s">
        <v>255</v>
      </c>
    </row>
    <row r="327" spans="2:187" s="52" customFormat="1" x14ac:dyDescent="0.2">
      <c r="B327" s="129"/>
      <c r="C327" s="124"/>
      <c r="D327" s="129"/>
      <c r="E327" s="129"/>
      <c r="F327" s="129"/>
      <c r="G327" s="126"/>
      <c r="H327" s="128"/>
      <c r="I327" s="128"/>
      <c r="J327" s="140"/>
    </row>
    <row r="328" spans="2:187" s="52" customFormat="1" x14ac:dyDescent="0.2">
      <c r="B328" s="306" t="s">
        <v>243</v>
      </c>
      <c r="C328" s="306"/>
      <c r="D328" s="129"/>
      <c r="E328" s="131"/>
      <c r="F328" s="131"/>
      <c r="G328" s="131"/>
      <c r="H328" s="131"/>
      <c r="I328" s="131"/>
      <c r="J328" s="150"/>
    </row>
    <row r="329" spans="2:187" s="52" customFormat="1" ht="30" x14ac:dyDescent="0.2">
      <c r="B329" s="253"/>
      <c r="C329" s="255" t="s">
        <v>230</v>
      </c>
      <c r="D329" s="129"/>
      <c r="E329" s="129" t="s">
        <v>259</v>
      </c>
      <c r="F329" s="129"/>
      <c r="G329" s="258" t="str">
        <f>IF(NOT(Elocal_soil_curative="??"),Elocal_soil_curative*Temission5d*1000000/(Vsoil_curative*RHO_soil),"??")</f>
        <v>??</v>
      </c>
      <c r="H329" s="128" t="s">
        <v>71</v>
      </c>
      <c r="I329" s="128" t="s">
        <v>8</v>
      </c>
      <c r="J329" s="140" t="s">
        <v>261</v>
      </c>
    </row>
    <row r="330" spans="2:187" s="52" customFormat="1" x14ac:dyDescent="0.2">
      <c r="B330" s="129"/>
      <c r="C330" s="124"/>
      <c r="D330" s="129"/>
      <c r="E330" s="129"/>
      <c r="F330" s="129"/>
      <c r="G330" s="126"/>
      <c r="H330" s="128"/>
      <c r="I330" s="128"/>
      <c r="J330" s="140"/>
    </row>
    <row r="331" spans="2:187" s="52" customFormat="1" ht="29.25" customHeight="1" x14ac:dyDescent="0.2">
      <c r="B331" s="306" t="s">
        <v>244</v>
      </c>
      <c r="C331" s="306"/>
      <c r="D331" s="129"/>
      <c r="E331" s="129"/>
      <c r="F331" s="129"/>
      <c r="G331" s="128"/>
      <c r="H331" s="128"/>
      <c r="I331" s="128"/>
      <c r="J331" s="140"/>
    </row>
    <row r="332" spans="2:187" s="52" customFormat="1" ht="34.5" customHeight="1" x14ac:dyDescent="0.2">
      <c r="B332" s="253"/>
      <c r="C332" s="255" t="s">
        <v>230</v>
      </c>
      <c r="D332" s="129"/>
      <c r="E332" s="129" t="s">
        <v>260</v>
      </c>
      <c r="F332" s="129"/>
      <c r="G332" s="258" t="str">
        <f>IF(kdeg_soil="","??",IF(AND(ISNUMBER(Clocal_soil_1d_surf_curative),kdeg_soil&gt;0),Clocal_soil_1d_surf_curative*((1-(EXP(-kdeg_soil*Temission1d))^Nemission5d))/(1-EXP(-kdeg_soil*Temission1d)),Clocal_soil_5d))</f>
        <v>??</v>
      </c>
      <c r="H332" s="128" t="s">
        <v>71</v>
      </c>
      <c r="I332" s="128" t="s">
        <v>8</v>
      </c>
      <c r="J332" s="140" t="s">
        <v>538</v>
      </c>
    </row>
    <row r="333" spans="2:187" s="52" customFormat="1" x14ac:dyDescent="0.2">
      <c r="B333" s="124"/>
      <c r="C333" s="124"/>
      <c r="D333" s="129"/>
      <c r="E333" s="129"/>
      <c r="F333" s="129"/>
      <c r="G333" s="129"/>
      <c r="H333" s="128"/>
      <c r="I333" s="128"/>
      <c r="J333" s="140"/>
    </row>
    <row r="334" spans="2:187" s="52" customFormat="1" x14ac:dyDescent="0.2">
      <c r="B334" s="306"/>
      <c r="C334" s="306"/>
      <c r="D334" s="124"/>
      <c r="E334" s="129"/>
      <c r="F334" s="129"/>
      <c r="G334" s="129"/>
      <c r="H334" s="129"/>
      <c r="I334" s="129"/>
      <c r="J334" s="252"/>
    </row>
    <row r="335" spans="2:187" s="52" customFormat="1" x14ac:dyDescent="0.2">
      <c r="H335" s="70"/>
      <c r="I335" s="70"/>
    </row>
    <row r="336" spans="2:187" s="52" customFormat="1" x14ac:dyDescent="0.2">
      <c r="B336" s="177" t="s">
        <v>12</v>
      </c>
      <c r="C336" s="177"/>
      <c r="G336" s="178"/>
      <c r="H336" s="179"/>
      <c r="I336" s="70"/>
      <c r="J336" s="176"/>
    </row>
    <row r="337" spans="5:6" s="52" customFormat="1" x14ac:dyDescent="0.2">
      <c r="E337" s="176"/>
      <c r="F337" s="176"/>
    </row>
    <row r="338" spans="5:6" s="52" customFormat="1" x14ac:dyDescent="0.2">
      <c r="E338" s="176"/>
      <c r="F338" s="176"/>
    </row>
    <row r="339" spans="5:6" s="52" customFormat="1" x14ac:dyDescent="0.2">
      <c r="E339" s="176"/>
      <c r="F339" s="176"/>
    </row>
    <row r="340" spans="5:6" s="52" customFormat="1" x14ac:dyDescent="0.2">
      <c r="E340" s="176"/>
      <c r="F340" s="176"/>
    </row>
    <row r="341" spans="5:6" s="52" customFormat="1" x14ac:dyDescent="0.2">
      <c r="E341" s="176"/>
      <c r="F341" s="176"/>
    </row>
    <row r="342" spans="5:6" s="52" customFormat="1" x14ac:dyDescent="0.2">
      <c r="E342" s="176"/>
      <c r="F342" s="176"/>
    </row>
    <row r="343" spans="5:6" s="52" customFormat="1" x14ac:dyDescent="0.2">
      <c r="E343" s="176"/>
      <c r="F343" s="176"/>
    </row>
    <row r="344" spans="5:6" s="52" customFormat="1" x14ac:dyDescent="0.2">
      <c r="E344" s="176"/>
      <c r="F344" s="176"/>
    </row>
    <row r="345" spans="5:6" s="52" customFormat="1" x14ac:dyDescent="0.2">
      <c r="E345" s="176"/>
      <c r="F345" s="176"/>
    </row>
    <row r="346" spans="5:6" s="52" customFormat="1" x14ac:dyDescent="0.2">
      <c r="E346" s="176"/>
      <c r="F346" s="176"/>
    </row>
    <row r="347" spans="5:6" s="52" customFormat="1" x14ac:dyDescent="0.2">
      <c r="E347" s="176"/>
      <c r="F347" s="176"/>
    </row>
    <row r="348" spans="5:6" s="52" customFormat="1" x14ac:dyDescent="0.2">
      <c r="E348" s="176"/>
      <c r="F348" s="176"/>
    </row>
    <row r="349" spans="5:6" s="52" customFormat="1" x14ac:dyDescent="0.2">
      <c r="E349" s="176"/>
      <c r="F349" s="176"/>
    </row>
    <row r="350" spans="5:6" s="52" customFormat="1" x14ac:dyDescent="0.2">
      <c r="E350" s="176"/>
      <c r="F350" s="176"/>
    </row>
    <row r="351" spans="5:6" s="52" customFormat="1" x14ac:dyDescent="0.2">
      <c r="E351" s="176"/>
      <c r="F351" s="176"/>
    </row>
    <row r="352" spans="5:6" s="52" customFormat="1" x14ac:dyDescent="0.2">
      <c r="E352" s="176"/>
      <c r="F352" s="176"/>
    </row>
    <row r="353" spans="5:6" s="52" customFormat="1" x14ac:dyDescent="0.2">
      <c r="E353" s="176"/>
      <c r="F353" s="176"/>
    </row>
    <row r="354" spans="5:6" s="52" customFormat="1" x14ac:dyDescent="0.2">
      <c r="E354" s="176"/>
      <c r="F354" s="176"/>
    </row>
    <row r="355" spans="5:6" s="52" customFormat="1" x14ac:dyDescent="0.2">
      <c r="E355" s="176"/>
      <c r="F355" s="176"/>
    </row>
    <row r="356" spans="5:6" s="52" customFormat="1" x14ac:dyDescent="0.2">
      <c r="E356" s="176"/>
      <c r="F356" s="176"/>
    </row>
    <row r="357" spans="5:6" s="52" customFormat="1" x14ac:dyDescent="0.2">
      <c r="E357" s="176"/>
      <c r="F357" s="176"/>
    </row>
    <row r="358" spans="5:6" s="52" customFormat="1" x14ac:dyDescent="0.2">
      <c r="E358" s="176"/>
      <c r="F358" s="176"/>
    </row>
    <row r="359" spans="5:6" s="52" customFormat="1" x14ac:dyDescent="0.2">
      <c r="E359" s="176"/>
      <c r="F359" s="176"/>
    </row>
    <row r="360" spans="5:6" s="52" customFormat="1" x14ac:dyDescent="0.2">
      <c r="E360" s="176"/>
      <c r="F360" s="176"/>
    </row>
    <row r="361" spans="5:6" s="52" customFormat="1" x14ac:dyDescent="0.2">
      <c r="E361" s="176"/>
      <c r="F361" s="176"/>
    </row>
    <row r="362" spans="5:6" s="52" customFormat="1" x14ac:dyDescent="0.2">
      <c r="E362" s="176"/>
      <c r="F362" s="176"/>
    </row>
    <row r="363" spans="5:6" s="52" customFormat="1" x14ac:dyDescent="0.2">
      <c r="E363" s="176"/>
      <c r="F363" s="176"/>
    </row>
    <row r="364" spans="5:6" s="52" customFormat="1" x14ac:dyDescent="0.2">
      <c r="E364" s="176"/>
      <c r="F364" s="176"/>
    </row>
    <row r="365" spans="5:6" s="52" customFormat="1" x14ac:dyDescent="0.2">
      <c r="E365" s="176"/>
      <c r="F365" s="176"/>
    </row>
    <row r="366" spans="5:6" s="52" customFormat="1" x14ac:dyDescent="0.2">
      <c r="E366" s="176"/>
      <c r="F366" s="176"/>
    </row>
    <row r="367" spans="5:6" s="52" customFormat="1" x14ac:dyDescent="0.2">
      <c r="E367" s="176"/>
      <c r="F367" s="176"/>
    </row>
    <row r="368" spans="5:6" s="52" customFormat="1" x14ac:dyDescent="0.2">
      <c r="E368" s="176"/>
      <c r="F368" s="176"/>
    </row>
    <row r="369" spans="5:6" s="52" customFormat="1" x14ac:dyDescent="0.2">
      <c r="E369" s="176"/>
      <c r="F369" s="176"/>
    </row>
    <row r="370" spans="5:6" s="52" customFormat="1" x14ac:dyDescent="0.2">
      <c r="E370" s="176"/>
      <c r="F370" s="176"/>
    </row>
    <row r="371" spans="5:6" s="52" customFormat="1" x14ac:dyDescent="0.2">
      <c r="E371" s="176"/>
      <c r="F371" s="176"/>
    </row>
    <row r="372" spans="5:6" s="52" customFormat="1" x14ac:dyDescent="0.2">
      <c r="E372" s="176"/>
      <c r="F372" s="176"/>
    </row>
    <row r="373" spans="5:6" s="52" customFormat="1" x14ac:dyDescent="0.2">
      <c r="E373" s="176"/>
      <c r="F373" s="176"/>
    </row>
    <row r="374" spans="5:6" s="52" customFormat="1" x14ac:dyDescent="0.2">
      <c r="E374" s="176"/>
      <c r="F374" s="176"/>
    </row>
    <row r="375" spans="5:6" s="52" customFormat="1" x14ac:dyDescent="0.2">
      <c r="E375" s="176"/>
      <c r="F375" s="176"/>
    </row>
    <row r="376" spans="5:6" s="52" customFormat="1" x14ac:dyDescent="0.2">
      <c r="E376" s="176"/>
      <c r="F376" s="176"/>
    </row>
    <row r="377" spans="5:6" s="52" customFormat="1" x14ac:dyDescent="0.2">
      <c r="E377" s="176"/>
      <c r="F377" s="176"/>
    </row>
    <row r="378" spans="5:6" s="52" customFormat="1" x14ac:dyDescent="0.2">
      <c r="E378" s="176"/>
      <c r="F378" s="176"/>
    </row>
    <row r="379" spans="5:6" s="52" customFormat="1" x14ac:dyDescent="0.2">
      <c r="E379" s="176"/>
      <c r="F379" s="176"/>
    </row>
    <row r="380" spans="5:6" s="52" customFormat="1" x14ac:dyDescent="0.2">
      <c r="E380" s="176"/>
      <c r="F380" s="176"/>
    </row>
    <row r="381" spans="5:6" s="52" customFormat="1" x14ac:dyDescent="0.2">
      <c r="E381" s="176"/>
      <c r="F381" s="176"/>
    </row>
    <row r="382" spans="5:6" s="52" customFormat="1" x14ac:dyDescent="0.2">
      <c r="E382" s="176"/>
      <c r="F382" s="176"/>
    </row>
    <row r="383" spans="5:6" s="52" customFormat="1" x14ac:dyDescent="0.2">
      <c r="E383" s="176"/>
      <c r="F383" s="176"/>
    </row>
    <row r="384" spans="5:6" s="52" customFormat="1" x14ac:dyDescent="0.2">
      <c r="E384" s="176"/>
      <c r="F384" s="176"/>
    </row>
    <row r="385" spans="5:6" s="52" customFormat="1" x14ac:dyDescent="0.2">
      <c r="E385" s="176"/>
      <c r="F385" s="176"/>
    </row>
    <row r="386" spans="5:6" s="52" customFormat="1" x14ac:dyDescent="0.2">
      <c r="E386" s="176"/>
      <c r="F386" s="176"/>
    </row>
    <row r="387" spans="5:6" s="52" customFormat="1" x14ac:dyDescent="0.2">
      <c r="E387" s="176"/>
      <c r="F387" s="176"/>
    </row>
    <row r="388" spans="5:6" s="52" customFormat="1" x14ac:dyDescent="0.2">
      <c r="E388" s="176"/>
      <c r="F388" s="176"/>
    </row>
    <row r="389" spans="5:6" s="52" customFormat="1" x14ac:dyDescent="0.2">
      <c r="E389" s="176"/>
      <c r="F389" s="176"/>
    </row>
    <row r="390" spans="5:6" s="52" customFormat="1" x14ac:dyDescent="0.2">
      <c r="E390" s="176"/>
      <c r="F390" s="176"/>
    </row>
    <row r="391" spans="5:6" s="52" customFormat="1" x14ac:dyDescent="0.2">
      <c r="E391" s="176"/>
      <c r="F391" s="176"/>
    </row>
    <row r="392" spans="5:6" s="52" customFormat="1" x14ac:dyDescent="0.2">
      <c r="E392" s="176"/>
      <c r="F392" s="176"/>
    </row>
    <row r="393" spans="5:6" s="52" customFormat="1" x14ac:dyDescent="0.2">
      <c r="E393" s="176"/>
      <c r="F393" s="176"/>
    </row>
    <row r="394" spans="5:6" s="52" customFormat="1" x14ac:dyDescent="0.2">
      <c r="E394" s="176"/>
      <c r="F394" s="176"/>
    </row>
    <row r="395" spans="5:6" s="52" customFormat="1" x14ac:dyDescent="0.2">
      <c r="E395" s="176"/>
      <c r="F395" s="176"/>
    </row>
    <row r="396" spans="5:6" s="52" customFormat="1" x14ac:dyDescent="0.2">
      <c r="E396" s="176"/>
      <c r="F396" s="176"/>
    </row>
    <row r="397" spans="5:6" s="52" customFormat="1" x14ac:dyDescent="0.2">
      <c r="E397" s="176"/>
      <c r="F397" s="176"/>
    </row>
    <row r="398" spans="5:6" s="52" customFormat="1" x14ac:dyDescent="0.2">
      <c r="E398" s="176"/>
      <c r="F398" s="176"/>
    </row>
    <row r="399" spans="5:6" s="52" customFormat="1" x14ac:dyDescent="0.2">
      <c r="E399" s="176"/>
      <c r="F399" s="176"/>
    </row>
    <row r="400" spans="5:6" s="52" customFormat="1" x14ac:dyDescent="0.2">
      <c r="E400" s="176"/>
      <c r="F400" s="176"/>
    </row>
    <row r="401" spans="5:6" s="52" customFormat="1" x14ac:dyDescent="0.2">
      <c r="E401" s="176"/>
      <c r="F401" s="176"/>
    </row>
    <row r="402" spans="5:6" s="52" customFormat="1" x14ac:dyDescent="0.2">
      <c r="E402" s="176"/>
      <c r="F402" s="176"/>
    </row>
    <row r="403" spans="5:6" s="52" customFormat="1" x14ac:dyDescent="0.2">
      <c r="E403" s="176"/>
      <c r="F403" s="176"/>
    </row>
    <row r="404" spans="5:6" s="52" customFormat="1" x14ac:dyDescent="0.2">
      <c r="E404" s="176"/>
      <c r="F404" s="176"/>
    </row>
    <row r="405" spans="5:6" s="52" customFormat="1" x14ac:dyDescent="0.2">
      <c r="E405" s="176"/>
      <c r="F405" s="176"/>
    </row>
    <row r="406" spans="5:6" s="52" customFormat="1" x14ac:dyDescent="0.2">
      <c r="E406" s="176"/>
      <c r="F406" s="176"/>
    </row>
    <row r="407" spans="5:6" s="52" customFormat="1" x14ac:dyDescent="0.2">
      <c r="E407" s="176"/>
      <c r="F407" s="176"/>
    </row>
    <row r="408" spans="5:6" s="52" customFormat="1" x14ac:dyDescent="0.2">
      <c r="E408" s="176"/>
      <c r="F408" s="176"/>
    </row>
    <row r="409" spans="5:6" s="52" customFormat="1" x14ac:dyDescent="0.2">
      <c r="E409" s="176"/>
      <c r="F409" s="176"/>
    </row>
    <row r="410" spans="5:6" s="52" customFormat="1" x14ac:dyDescent="0.2">
      <c r="E410" s="176"/>
      <c r="F410" s="176"/>
    </row>
    <row r="411" spans="5:6" s="52" customFormat="1" x14ac:dyDescent="0.2">
      <c r="E411" s="176"/>
      <c r="F411" s="176"/>
    </row>
    <row r="412" spans="5:6" s="52" customFormat="1" x14ac:dyDescent="0.2">
      <c r="E412" s="176"/>
      <c r="F412" s="176"/>
    </row>
    <row r="413" spans="5:6" s="52" customFormat="1" x14ac:dyDescent="0.2">
      <c r="E413" s="176"/>
      <c r="F413" s="176"/>
    </row>
    <row r="414" spans="5:6" s="52" customFormat="1" x14ac:dyDescent="0.2">
      <c r="E414" s="176"/>
      <c r="F414" s="176"/>
    </row>
    <row r="415" spans="5:6" s="52" customFormat="1" x14ac:dyDescent="0.2">
      <c r="E415" s="176"/>
      <c r="F415" s="176"/>
    </row>
    <row r="416" spans="5:6" s="52" customFormat="1" x14ac:dyDescent="0.2">
      <c r="E416" s="176"/>
      <c r="F416" s="176"/>
    </row>
    <row r="417" spans="5:6" s="52" customFormat="1" x14ac:dyDescent="0.2">
      <c r="E417" s="176"/>
      <c r="F417" s="176"/>
    </row>
    <row r="418" spans="5:6" s="52" customFormat="1" x14ac:dyDescent="0.2">
      <c r="E418" s="176"/>
      <c r="F418" s="176"/>
    </row>
    <row r="419" spans="5:6" s="52" customFormat="1" x14ac:dyDescent="0.2">
      <c r="E419" s="176"/>
      <c r="F419" s="176"/>
    </row>
    <row r="420" spans="5:6" s="52" customFormat="1" x14ac:dyDescent="0.2">
      <c r="E420" s="176"/>
      <c r="F420" s="176"/>
    </row>
    <row r="421" spans="5:6" s="52" customFormat="1" x14ac:dyDescent="0.2">
      <c r="E421" s="176"/>
      <c r="F421" s="176"/>
    </row>
    <row r="422" spans="5:6" s="52" customFormat="1" x14ac:dyDescent="0.2">
      <c r="E422" s="176"/>
      <c r="F422" s="176"/>
    </row>
    <row r="423" spans="5:6" s="52" customFormat="1" x14ac:dyDescent="0.2">
      <c r="E423" s="176"/>
      <c r="F423" s="176"/>
    </row>
    <row r="424" spans="5:6" s="52" customFormat="1" x14ac:dyDescent="0.2">
      <c r="E424" s="176"/>
      <c r="F424" s="176"/>
    </row>
    <row r="425" spans="5:6" s="52" customFormat="1" x14ac:dyDescent="0.2">
      <c r="E425" s="176"/>
      <c r="F425" s="176"/>
    </row>
    <row r="426" spans="5:6" s="52" customFormat="1" x14ac:dyDescent="0.2">
      <c r="E426" s="176"/>
      <c r="F426" s="176"/>
    </row>
    <row r="427" spans="5:6" s="52" customFormat="1" x14ac:dyDescent="0.2">
      <c r="E427" s="176"/>
      <c r="F427" s="176"/>
    </row>
    <row r="428" spans="5:6" s="52" customFormat="1" x14ac:dyDescent="0.2">
      <c r="E428" s="176"/>
      <c r="F428" s="176"/>
    </row>
    <row r="429" spans="5:6" s="52" customFormat="1" x14ac:dyDescent="0.2">
      <c r="E429" s="176"/>
      <c r="F429" s="176"/>
    </row>
    <row r="430" spans="5:6" s="52" customFormat="1" x14ac:dyDescent="0.2">
      <c r="E430" s="176"/>
      <c r="F430" s="176"/>
    </row>
    <row r="431" spans="5:6" s="52" customFormat="1" x14ac:dyDescent="0.2">
      <c r="E431" s="176"/>
      <c r="F431" s="176"/>
    </row>
    <row r="432" spans="5:6" s="52" customFormat="1" x14ac:dyDescent="0.2">
      <c r="E432" s="176"/>
      <c r="F432" s="176"/>
    </row>
    <row r="433" spans="5:6" s="52" customFormat="1" x14ac:dyDescent="0.2">
      <c r="E433" s="176"/>
      <c r="F433" s="176"/>
    </row>
    <row r="434" spans="5:6" s="52" customFormat="1" x14ac:dyDescent="0.2">
      <c r="E434" s="176"/>
      <c r="F434" s="176"/>
    </row>
    <row r="435" spans="5:6" s="52" customFormat="1" x14ac:dyDescent="0.2">
      <c r="E435" s="176"/>
      <c r="F435" s="176"/>
    </row>
    <row r="436" spans="5:6" s="52" customFormat="1" x14ac:dyDescent="0.2">
      <c r="E436" s="176"/>
      <c r="F436" s="176"/>
    </row>
    <row r="437" spans="5:6" s="52" customFormat="1" x14ac:dyDescent="0.2">
      <c r="E437" s="176"/>
      <c r="F437" s="176"/>
    </row>
    <row r="438" spans="5:6" s="52" customFormat="1" x14ac:dyDescent="0.2">
      <c r="E438" s="176"/>
      <c r="F438" s="176"/>
    </row>
    <row r="439" spans="5:6" s="52" customFormat="1" x14ac:dyDescent="0.2">
      <c r="E439" s="176"/>
      <c r="F439" s="176"/>
    </row>
    <row r="440" spans="5:6" s="52" customFormat="1" x14ac:dyDescent="0.2">
      <c r="E440" s="176"/>
      <c r="F440" s="176"/>
    </row>
  </sheetData>
  <sheetProtection password="CDAE" sheet="1" objects="1" scenarios="1" formatCells="0" formatColumns="0" formatRows="0"/>
  <mergeCells count="103">
    <mergeCell ref="B238:J238"/>
    <mergeCell ref="B18:I18"/>
    <mergeCell ref="B24:J24"/>
    <mergeCell ref="B26:J26"/>
    <mergeCell ref="B68:J68"/>
    <mergeCell ref="B70:J70"/>
    <mergeCell ref="B269:C269"/>
    <mergeCell ref="B108:C108"/>
    <mergeCell ref="B126:C126"/>
    <mergeCell ref="B149:C149"/>
    <mergeCell ref="B153:C153"/>
    <mergeCell ref="B128:C128"/>
    <mergeCell ref="B130:C130"/>
    <mergeCell ref="B132:C132"/>
    <mergeCell ref="B22:J22"/>
    <mergeCell ref="B249:C249"/>
    <mergeCell ref="B151:C151"/>
    <mergeCell ref="B120:J120"/>
    <mergeCell ref="B133:C133"/>
    <mergeCell ref="B137:C137"/>
    <mergeCell ref="B147:C147"/>
    <mergeCell ref="B228:C228"/>
    <mergeCell ref="B166:J166"/>
    <mergeCell ref="B205:J205"/>
    <mergeCell ref="B17:I17"/>
    <mergeCell ref="B12:J12"/>
    <mergeCell ref="B13:J13"/>
    <mergeCell ref="B14:J14"/>
    <mergeCell ref="B15:J15"/>
    <mergeCell ref="B116:J116"/>
    <mergeCell ref="B161:J161"/>
    <mergeCell ref="B201:J201"/>
    <mergeCell ref="B236:J236"/>
    <mergeCell ref="B37:C37"/>
    <mergeCell ref="B39:C39"/>
    <mergeCell ref="B43:C43"/>
    <mergeCell ref="B47:C47"/>
    <mergeCell ref="B83:C83"/>
    <mergeCell ref="B87:C87"/>
    <mergeCell ref="B93:C93"/>
    <mergeCell ref="B102:C102"/>
    <mergeCell ref="B54:C54"/>
    <mergeCell ref="B85:C85"/>
    <mergeCell ref="B61:C61"/>
    <mergeCell ref="B75:J75"/>
    <mergeCell ref="B81:C81"/>
    <mergeCell ref="B89:C89"/>
    <mergeCell ref="B91:C91"/>
    <mergeCell ref="B9:I9"/>
    <mergeCell ref="B10:I10"/>
    <mergeCell ref="B11:I11"/>
    <mergeCell ref="B16:I16"/>
    <mergeCell ref="B119:J119"/>
    <mergeCell ref="B104:C104"/>
    <mergeCell ref="B213:C213"/>
    <mergeCell ref="B211:C211"/>
    <mergeCell ref="B266:C266"/>
    <mergeCell ref="B178:C178"/>
    <mergeCell ref="B184:C184"/>
    <mergeCell ref="B191:C191"/>
    <mergeCell ref="B193:C193"/>
    <mergeCell ref="B140:C140"/>
    <mergeCell ref="B164:J164"/>
    <mergeCell ref="B172:C172"/>
    <mergeCell ref="B176:C176"/>
    <mergeCell ref="B182:C182"/>
    <mergeCell ref="B204:J204"/>
    <mergeCell ref="B219:C219"/>
    <mergeCell ref="B242:J242"/>
    <mergeCell ref="B257:C257"/>
    <mergeCell ref="B174:C174"/>
    <mergeCell ref="B106:C106"/>
    <mergeCell ref="B318:C318"/>
    <mergeCell ref="B334:C334"/>
    <mergeCell ref="B251:C251"/>
    <mergeCell ref="B253:C253"/>
    <mergeCell ref="B290:C290"/>
    <mergeCell ref="B292:C292"/>
    <mergeCell ref="B279:J279"/>
    <mergeCell ref="B307:C307"/>
    <mergeCell ref="B309:C309"/>
    <mergeCell ref="B323:C323"/>
    <mergeCell ref="B328:C328"/>
    <mergeCell ref="B331:C331"/>
    <mergeCell ref="B268:C268"/>
    <mergeCell ref="B259:C259"/>
    <mergeCell ref="B303:C303"/>
    <mergeCell ref="B278:J278"/>
    <mergeCell ref="B275:J275"/>
    <mergeCell ref="B305:C305"/>
    <mergeCell ref="B311:C311"/>
    <mergeCell ref="B296:C296"/>
    <mergeCell ref="B286:C286"/>
    <mergeCell ref="B280:J280"/>
    <mergeCell ref="B216:C216"/>
    <mergeCell ref="B134:C134"/>
    <mergeCell ref="B138:C138"/>
    <mergeCell ref="B217:C217"/>
    <mergeCell ref="B226:C226"/>
    <mergeCell ref="B30:J30"/>
    <mergeCell ref="B31:J31"/>
    <mergeCell ref="B41:C41"/>
    <mergeCell ref="B45:C45"/>
  </mergeCells>
  <dataValidations count="3">
    <dataValidation type="list" allowBlank="1" showInputMessage="1" showErrorMessage="1" sqref="C95">
      <formula1>Treatment</formula1>
    </dataValidation>
    <dataValidation type="list" allowBlank="1" showInputMessage="1" showErrorMessage="1" sqref="C180">
      <formula1>Duration</formula1>
    </dataValidation>
    <dataValidation type="list" allowBlank="1" showInputMessage="1" showErrorMessage="1" sqref="C255">
      <formula1>Application</formula1>
    </dataValidation>
  </dataValidations>
  <hyperlinks>
    <hyperlink ref="B9:I9" location="'PT19-env of humans &amp; animals'!Indoor_use___ESD_§_3.3.4.1__p.46" display="Indoor use  (ESD § 3.3.4.1, p.46)"/>
    <hyperlink ref="B10:I10" location="'PT19-env of humans &amp; animals'!A__Tonnage_based_approach__ESD_p.46___Table_3_1__p.24" display="   A) Tonnage-based approach (ESD p.46 &amp; Table 3-1, p.24)"/>
    <hyperlink ref="B11:I11" location="'PT19-env of humans &amp; animals'!B__Consumption_based_approach__ESD_p.24___Table_3_6__p.27" display="    B) Consumption-based approach (ESD p.24 &amp; Table 3-6, p.27)"/>
    <hyperlink ref="B12" location="'PT19-env of humans &amp; animals'!_1._Emission_scenario_for_calculating_the_release_to_wastewater_from_surface_spray_repellents_used_indoors___application_step__ESD_Table_3_16__p.48" display="1. Emission scenario for calculating the release to wastewater from surface spray repellents used indoors - application step (ESD Table 3-16, p.48)"/>
    <hyperlink ref="B13" location="'PT19-env of humans &amp; animals'!_2._Emission_scenario_for_calculating_the_release_to_wastewater_from_surface_spray_repellents_used_indoors___cleaning_step__ESD_Table_3_18__p.50" display="2. Emission scenario for calculating the release to wastewater from surface spray repellents used indoors - cleaning step (ESD Table 3-18, p.50)"/>
    <hyperlink ref="B14" location="'PT19-env of humans &amp; animals'!_3._Emission_scenario_for_calculating_the_release_to_wastewater_from_diffuser_repellents_used_indoors___application_step__ESD_Table_3_19__p.51" display="3. Emission scenario for calculating the release to wastewater from diffuser repellents used indoors - application step (ESD Table 3-19, p.51)"/>
    <hyperlink ref="B15" location="'PT19-env of humans &amp; animals'!_4._Emission_scenario_for_calculating_the_release_to_wastewater_from_diffuser_repellents_used_indoors___cleaning_step__ESD_Table_3_19__p.51" display="4. Emission scenario for calculating the release to wastewater from diffuser repellents used indoors - cleaning step (ESD Table 3-19, p.51)"/>
    <hyperlink ref="B16:I16" location="'PT19-env of humans &amp; animals'!Outdoor_applications___ESD_§_3.3.4.2__p.52" display="Outdoor applications  (ESD § 3.3.4.2, p.52)"/>
    <hyperlink ref="B17" location="'PT19-env of humans &amp; animals'!A__Application_on_paved_ground__ESD_Table_3_21__p.54" display="A) Application on paved ground (ESD Table 3-21, p.54)"/>
    <hyperlink ref="B18:I18" location="'PT19-env of humans &amp; animals'!B__Application_on_unpaved_ground__ESD_Table_3_22__p.55___Table_3_11__p.37" display="B) Application on unpaved ground (ESD Table 3-22, p.55 &amp; Table 3-11, p.37)"/>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F277"/>
  <sheetViews>
    <sheetView showGridLines="0" zoomScaleNormal="100" workbookViewId="0"/>
  </sheetViews>
  <sheetFormatPr defaultColWidth="8.75" defaultRowHeight="12.75" x14ac:dyDescent="0.2"/>
  <cols>
    <col min="1" max="1" width="1.625" style="30" customWidth="1"/>
    <col min="2" max="2" width="20.625" style="80" customWidth="1"/>
    <col min="3" max="3" width="1.625" style="80" customWidth="1"/>
    <col min="4" max="4" width="20.625" style="80" customWidth="1"/>
    <col min="5" max="5" width="1.625" style="80" customWidth="1"/>
    <col min="6" max="6" width="15.625" style="160" customWidth="1"/>
    <col min="7" max="7" width="1.625" style="160" customWidth="1"/>
    <col min="8" max="8" width="15.625" style="80" customWidth="1"/>
    <col min="9" max="10" width="10.625" style="80" customWidth="1"/>
    <col min="11" max="11" width="55.625" style="80" customWidth="1"/>
    <col min="12" max="14" width="15.625" style="30" customWidth="1"/>
    <col min="15" max="124" width="8.75" style="30"/>
    <col min="125" max="16384" width="8.75" style="80"/>
  </cols>
  <sheetData>
    <row r="1" spans="1:102" s="30" customFormat="1" x14ac:dyDescent="0.2">
      <c r="F1" s="31"/>
      <c r="G1" s="31"/>
    </row>
    <row r="2" spans="1:102" ht="20.25" x14ac:dyDescent="0.3">
      <c r="A2" s="33"/>
      <c r="B2" s="32" t="s">
        <v>25</v>
      </c>
      <c r="C2" s="82"/>
      <c r="D2" s="82"/>
      <c r="E2" s="82"/>
      <c r="F2" s="83"/>
      <c r="G2" s="83"/>
      <c r="H2" s="33"/>
      <c r="I2" s="33"/>
      <c r="J2" s="33"/>
      <c r="K2" s="33"/>
      <c r="L2" s="33"/>
      <c r="M2" s="33"/>
      <c r="N2" s="33"/>
      <c r="O2" s="33"/>
    </row>
    <row r="3" spans="1:102" ht="14.25" x14ac:dyDescent="0.2">
      <c r="A3" s="33"/>
      <c r="B3" s="262"/>
      <c r="C3" s="86"/>
      <c r="D3" s="86"/>
      <c r="E3" s="86"/>
      <c r="F3" s="87"/>
      <c r="G3" s="87"/>
      <c r="H3" s="33"/>
      <c r="I3" s="33"/>
      <c r="J3" s="33"/>
      <c r="K3" s="33"/>
      <c r="L3" s="33"/>
      <c r="M3" s="33"/>
      <c r="N3" s="33"/>
      <c r="O3" s="33"/>
    </row>
    <row r="4" spans="1:102" ht="15" x14ac:dyDescent="0.2">
      <c r="A4" s="33"/>
      <c r="B4" s="262"/>
      <c r="C4" s="263"/>
      <c r="D4" s="263"/>
      <c r="E4" s="263"/>
      <c r="F4" s="227"/>
      <c r="G4" s="227"/>
      <c r="H4" s="33"/>
      <c r="I4" s="33"/>
      <c r="J4" s="33"/>
      <c r="K4" s="33"/>
      <c r="L4" s="33"/>
      <c r="M4" s="33"/>
      <c r="N4" s="33"/>
      <c r="O4" s="33"/>
    </row>
    <row r="5" spans="1:102" ht="18" x14ac:dyDescent="0.2">
      <c r="A5" s="33"/>
      <c r="B5" s="88" t="s">
        <v>500</v>
      </c>
      <c r="C5" s="90"/>
      <c r="D5" s="90"/>
      <c r="E5" s="90"/>
      <c r="F5" s="91"/>
      <c r="G5" s="91"/>
      <c r="H5" s="92"/>
      <c r="I5" s="92"/>
      <c r="J5" s="92"/>
      <c r="K5" s="93"/>
      <c r="L5" s="33"/>
      <c r="M5" s="33"/>
      <c r="N5" s="33"/>
      <c r="O5" s="33"/>
    </row>
    <row r="6" spans="1:102" s="53" customFormat="1" ht="15.75" thickBot="1" x14ac:dyDescent="0.25">
      <c r="A6" s="50"/>
      <c r="B6" s="51"/>
      <c r="C6" s="51"/>
      <c r="D6" s="51"/>
      <c r="E6" s="51"/>
      <c r="F6" s="51"/>
      <c r="G6" s="51"/>
      <c r="H6" s="51"/>
      <c r="I6" s="51"/>
      <c r="J6" s="51"/>
      <c r="K6" s="50"/>
      <c r="L6" s="50"/>
      <c r="M6" s="50"/>
      <c r="N6" s="50"/>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row>
    <row r="7" spans="1:102" s="53" customFormat="1" ht="14.25" x14ac:dyDescent="0.2">
      <c r="A7" s="50"/>
      <c r="B7" s="54" t="s">
        <v>520</v>
      </c>
      <c r="C7" s="55"/>
      <c r="D7" s="55"/>
      <c r="E7" s="55"/>
      <c r="F7" s="55"/>
      <c r="G7" s="55"/>
      <c r="H7" s="55"/>
      <c r="I7" s="55"/>
      <c r="J7" s="259"/>
      <c r="K7" s="73"/>
      <c r="L7" s="57"/>
      <c r="M7" s="50"/>
      <c r="N7" s="50"/>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row>
    <row r="8" spans="1:102" s="53" customFormat="1" ht="14.25" x14ac:dyDescent="0.2">
      <c r="A8" s="50"/>
      <c r="B8" s="294"/>
      <c r="C8" s="50"/>
      <c r="D8" s="50"/>
      <c r="E8" s="50"/>
      <c r="F8" s="50"/>
      <c r="G8" s="50"/>
      <c r="H8" s="50"/>
      <c r="I8" s="50"/>
      <c r="J8" s="62"/>
      <c r="K8" s="296"/>
      <c r="L8" s="57"/>
      <c r="M8" s="50"/>
      <c r="N8" s="50"/>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row>
    <row r="9" spans="1:102" s="70" customFormat="1" ht="24.95" customHeight="1" x14ac:dyDescent="0.2">
      <c r="A9" s="67"/>
      <c r="B9" s="264" t="s">
        <v>501</v>
      </c>
      <c r="C9" s="265"/>
      <c r="D9" s="265"/>
      <c r="E9" s="265"/>
      <c r="F9" s="265"/>
      <c r="G9" s="265"/>
      <c r="H9" s="265"/>
      <c r="I9" s="265"/>
      <c r="J9" s="67"/>
      <c r="K9" s="239"/>
      <c r="L9" s="67"/>
      <c r="M9" s="67"/>
      <c r="N9" s="67"/>
    </row>
    <row r="10" spans="1:102" s="70" customFormat="1" ht="20.100000000000001" customHeight="1" x14ac:dyDescent="0.2">
      <c r="A10" s="67"/>
      <c r="B10" s="266" t="s">
        <v>539</v>
      </c>
      <c r="C10" s="267"/>
      <c r="D10" s="267"/>
      <c r="E10" s="267"/>
      <c r="F10" s="267"/>
      <c r="G10" s="267"/>
      <c r="H10" s="267"/>
      <c r="I10" s="267"/>
      <c r="J10" s="67"/>
      <c r="K10" s="239"/>
      <c r="L10" s="67"/>
      <c r="M10" s="67"/>
      <c r="N10" s="67"/>
    </row>
    <row r="11" spans="1:102" s="70" customFormat="1" ht="20.100000000000001" customHeight="1" x14ac:dyDescent="0.2">
      <c r="A11" s="67"/>
      <c r="B11" s="266" t="s">
        <v>540</v>
      </c>
      <c r="C11" s="267"/>
      <c r="D11" s="267"/>
      <c r="E11" s="267"/>
      <c r="F11" s="267"/>
      <c r="G11" s="267"/>
      <c r="H11" s="267"/>
      <c r="I11" s="267"/>
      <c r="J11" s="67"/>
      <c r="K11" s="239"/>
      <c r="L11" s="67"/>
      <c r="M11" s="67"/>
      <c r="N11" s="67"/>
    </row>
    <row r="12" spans="1:102" s="70" customFormat="1" ht="24.95" customHeight="1" x14ac:dyDescent="0.2">
      <c r="A12" s="67"/>
      <c r="B12" s="264" t="s">
        <v>509</v>
      </c>
      <c r="C12" s="265"/>
      <c r="D12" s="265"/>
      <c r="E12" s="265"/>
      <c r="F12" s="265"/>
      <c r="G12" s="265"/>
      <c r="H12" s="265"/>
      <c r="I12" s="265"/>
      <c r="J12" s="67"/>
      <c r="K12" s="239"/>
      <c r="L12" s="67"/>
      <c r="M12" s="67"/>
      <c r="N12" s="67"/>
    </row>
    <row r="13" spans="1:102" s="70" customFormat="1" ht="20.100000000000001" customHeight="1" x14ac:dyDescent="0.2">
      <c r="A13" s="67"/>
      <c r="B13" s="266" t="s">
        <v>541</v>
      </c>
      <c r="C13" s="267"/>
      <c r="D13" s="267"/>
      <c r="E13" s="267"/>
      <c r="F13" s="267"/>
      <c r="G13" s="267"/>
      <c r="H13" s="267"/>
      <c r="I13" s="267"/>
      <c r="J13" s="67"/>
      <c r="K13" s="239"/>
      <c r="L13" s="67"/>
      <c r="M13" s="67"/>
      <c r="N13" s="67"/>
    </row>
    <row r="14" spans="1:102" s="70" customFormat="1" ht="20.100000000000001" customHeight="1" x14ac:dyDescent="0.2">
      <c r="A14" s="67"/>
      <c r="B14" s="266" t="s">
        <v>542</v>
      </c>
      <c r="C14" s="267"/>
      <c r="D14" s="267"/>
      <c r="E14" s="267"/>
      <c r="F14" s="267"/>
      <c r="G14" s="267"/>
      <c r="H14" s="267"/>
      <c r="I14" s="267"/>
      <c r="J14" s="67"/>
      <c r="K14" s="239"/>
      <c r="L14" s="67"/>
      <c r="M14" s="67"/>
      <c r="N14" s="67"/>
    </row>
    <row r="15" spans="1:102" s="70" customFormat="1" ht="13.5" thickBot="1" x14ac:dyDescent="0.25">
      <c r="A15" s="67"/>
      <c r="B15" s="76"/>
      <c r="C15" s="77"/>
      <c r="D15" s="77"/>
      <c r="E15" s="77"/>
      <c r="F15" s="77"/>
      <c r="G15" s="77"/>
      <c r="H15" s="77"/>
      <c r="I15" s="77"/>
      <c r="J15" s="260"/>
      <c r="K15" s="261"/>
      <c r="L15" s="67"/>
      <c r="M15" s="67"/>
      <c r="N15" s="67"/>
    </row>
    <row r="16" spans="1:102" s="70" customFormat="1" x14ac:dyDescent="0.2">
      <c r="A16" s="67"/>
      <c r="B16" s="67"/>
      <c r="C16" s="67"/>
      <c r="D16" s="67"/>
      <c r="E16" s="67"/>
      <c r="F16" s="67"/>
      <c r="G16" s="67"/>
      <c r="H16" s="67"/>
      <c r="I16" s="67"/>
      <c r="J16" s="72"/>
      <c r="K16" s="67"/>
      <c r="L16" s="67"/>
      <c r="M16" s="67"/>
      <c r="N16" s="67"/>
    </row>
    <row r="17" spans="1:124" s="206" customFormat="1" ht="14.25" x14ac:dyDescent="0.2">
      <c r="A17" s="94"/>
      <c r="B17" s="244" t="s">
        <v>518</v>
      </c>
      <c r="C17" s="268"/>
      <c r="D17" s="268"/>
      <c r="E17" s="268"/>
      <c r="F17" s="269"/>
      <c r="G17" s="269"/>
      <c r="H17" s="270"/>
      <c r="I17" s="270"/>
      <c r="J17" s="270"/>
      <c r="K17" s="270"/>
      <c r="L17" s="94"/>
      <c r="M17" s="94"/>
      <c r="N17" s="94"/>
      <c r="O17" s="94"/>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row>
    <row r="18" spans="1:124" s="208" customFormat="1" ht="29.25" customHeight="1" x14ac:dyDescent="0.2">
      <c r="B18" s="326" t="s">
        <v>519</v>
      </c>
      <c r="C18" s="326"/>
      <c r="D18" s="326"/>
      <c r="E18" s="326"/>
      <c r="F18" s="326"/>
      <c r="G18" s="326"/>
      <c r="H18" s="326"/>
      <c r="I18" s="326"/>
      <c r="J18" s="326"/>
      <c r="K18" s="326"/>
      <c r="L18" s="271"/>
      <c r="M18" s="272"/>
    </row>
    <row r="19" spans="1:124" s="273" customFormat="1" x14ac:dyDescent="0.2">
      <c r="B19" s="274"/>
      <c r="C19" s="274"/>
      <c r="D19" s="274"/>
      <c r="E19" s="274"/>
      <c r="F19" s="274"/>
      <c r="G19" s="274"/>
      <c r="H19" s="274"/>
      <c r="I19" s="274"/>
      <c r="J19" s="274"/>
      <c r="K19" s="274"/>
      <c r="L19" s="271"/>
      <c r="M19" s="272"/>
    </row>
    <row r="20" spans="1:124" s="208" customFormat="1" ht="18" x14ac:dyDescent="0.2">
      <c r="B20" s="275" t="s">
        <v>501</v>
      </c>
      <c r="C20" s="276"/>
      <c r="D20" s="277"/>
      <c r="E20" s="278"/>
      <c r="F20" s="278"/>
      <c r="G20" s="278"/>
    </row>
    <row r="21" spans="1:124" s="208" customFormat="1" x14ac:dyDescent="0.2">
      <c r="B21" s="279"/>
      <c r="C21" s="279"/>
      <c r="I21" s="280"/>
      <c r="J21" s="281"/>
      <c r="K21" s="282"/>
    </row>
    <row r="22" spans="1:124" s="208" customFormat="1" ht="15" x14ac:dyDescent="0.2">
      <c r="B22" s="283" t="s">
        <v>507</v>
      </c>
      <c r="C22" s="284"/>
      <c r="D22" s="277"/>
      <c r="E22" s="278"/>
      <c r="F22" s="278"/>
      <c r="G22" s="278"/>
    </row>
    <row r="23" spans="1:124" s="281" customFormat="1" x14ac:dyDescent="0.2">
      <c r="B23" s="285"/>
      <c r="C23" s="285"/>
      <c r="D23" s="286"/>
      <c r="E23" s="286"/>
      <c r="F23" s="286"/>
      <c r="G23" s="286"/>
      <c r="H23" s="286"/>
      <c r="I23" s="286"/>
      <c r="J23" s="286"/>
      <c r="K23" s="286"/>
    </row>
    <row r="24" spans="1:124" s="208" customFormat="1" x14ac:dyDescent="0.2">
      <c r="B24" s="287" t="s">
        <v>19</v>
      </c>
      <c r="C24" s="287"/>
      <c r="D24" s="287"/>
      <c r="E24" s="287"/>
      <c r="F24" s="273"/>
      <c r="G24" s="273"/>
      <c r="H24" s="273"/>
      <c r="I24" s="273"/>
      <c r="J24" s="273"/>
      <c r="K24" s="288"/>
    </row>
    <row r="25" spans="1:124" s="208" customFormat="1" x14ac:dyDescent="0.2">
      <c r="B25" s="281" t="s">
        <v>333</v>
      </c>
      <c r="C25" s="281"/>
      <c r="D25" s="289"/>
      <c r="E25" s="289"/>
      <c r="F25" s="281"/>
      <c r="G25" s="281"/>
      <c r="H25" s="281"/>
      <c r="I25" s="281"/>
      <c r="J25" s="281"/>
      <c r="K25" s="280"/>
    </row>
    <row r="26" spans="1:124" x14ac:dyDescent="0.2">
      <c r="A26" s="33"/>
      <c r="B26" s="320" t="s">
        <v>202</v>
      </c>
      <c r="C26" s="320"/>
      <c r="D26" s="320"/>
      <c r="E26" s="320"/>
      <c r="F26" s="320"/>
      <c r="G26" s="320"/>
      <c r="H26" s="320"/>
      <c r="I26" s="320"/>
      <c r="J26" s="320"/>
      <c r="K26" s="320"/>
      <c r="L26" s="33"/>
      <c r="M26" s="33"/>
      <c r="N26" s="33"/>
      <c r="O26" s="33"/>
      <c r="P26" s="33"/>
      <c r="Q26" s="33"/>
      <c r="R26" s="33"/>
      <c r="S26" s="33"/>
      <c r="T26" s="33"/>
    </row>
    <row r="27" spans="1:124" x14ac:dyDescent="0.2">
      <c r="A27" s="33"/>
      <c r="B27" s="320" t="s">
        <v>339</v>
      </c>
      <c r="C27" s="320"/>
      <c r="D27" s="320"/>
      <c r="E27" s="320"/>
      <c r="F27" s="320"/>
      <c r="G27" s="320"/>
      <c r="H27" s="320"/>
      <c r="I27" s="320"/>
      <c r="J27" s="320"/>
      <c r="K27" s="320"/>
      <c r="L27" s="33"/>
      <c r="M27" s="33"/>
      <c r="N27" s="33"/>
      <c r="O27" s="33"/>
      <c r="P27" s="33"/>
      <c r="Q27" s="33"/>
      <c r="R27" s="33"/>
      <c r="S27" s="33"/>
      <c r="T27" s="33"/>
    </row>
    <row r="28" spans="1:124" s="30" customFormat="1" ht="15" x14ac:dyDescent="0.2">
      <c r="A28" s="33"/>
      <c r="E28" s="110"/>
      <c r="F28" s="111"/>
      <c r="G28" s="111"/>
      <c r="H28" s="112"/>
      <c r="I28" s="112"/>
      <c r="J28" s="112"/>
      <c r="K28" s="33"/>
      <c r="L28" s="33"/>
      <c r="M28" s="33"/>
      <c r="N28" s="33"/>
      <c r="O28" s="33"/>
    </row>
    <row r="29" spans="1:124" ht="15" x14ac:dyDescent="0.2">
      <c r="A29" s="33"/>
      <c r="B29" s="113" t="s">
        <v>0</v>
      </c>
      <c r="C29" s="113"/>
      <c r="D29" s="113"/>
      <c r="E29" s="113"/>
      <c r="F29" s="115"/>
      <c r="G29" s="115"/>
      <c r="H29" s="115"/>
      <c r="I29" s="115"/>
      <c r="J29" s="115"/>
      <c r="K29" s="116"/>
    </row>
    <row r="30" spans="1:124" x14ac:dyDescent="0.2">
      <c r="A30" s="33"/>
      <c r="B30" s="117"/>
      <c r="C30" s="117"/>
      <c r="D30" s="117"/>
      <c r="E30" s="117"/>
      <c r="F30" s="117"/>
      <c r="G30" s="117"/>
      <c r="H30" s="117"/>
      <c r="I30" s="117"/>
      <c r="J30" s="117"/>
      <c r="K30" s="119"/>
    </row>
    <row r="31" spans="1:124" ht="15" x14ac:dyDescent="0.2">
      <c r="A31" s="33"/>
      <c r="B31" s="120" t="s">
        <v>2</v>
      </c>
      <c r="C31" s="120"/>
      <c r="D31" s="120"/>
      <c r="E31" s="120"/>
      <c r="F31" s="122" t="s">
        <v>4</v>
      </c>
      <c r="G31" s="122"/>
      <c r="H31" s="123" t="s">
        <v>7</v>
      </c>
      <c r="I31" s="123" t="s">
        <v>3</v>
      </c>
      <c r="J31" s="123" t="s">
        <v>11</v>
      </c>
      <c r="K31" s="122" t="s">
        <v>444</v>
      </c>
    </row>
    <row r="32" spans="1:124" x14ac:dyDescent="0.2">
      <c r="A32" s="33"/>
      <c r="B32" s="124"/>
      <c r="C32" s="124"/>
      <c r="D32" s="120"/>
      <c r="E32" s="120"/>
      <c r="F32" s="122"/>
      <c r="G32" s="122"/>
      <c r="H32" s="123"/>
      <c r="I32" s="123"/>
      <c r="J32" s="123"/>
      <c r="K32" s="122"/>
    </row>
    <row r="33" spans="1:124" ht="25.5" customHeight="1" x14ac:dyDescent="0.2">
      <c r="A33" s="33"/>
      <c r="B33" s="306" t="s">
        <v>262</v>
      </c>
      <c r="C33" s="306"/>
      <c r="D33" s="306"/>
      <c r="E33" s="175"/>
      <c r="F33" s="126" t="s">
        <v>181</v>
      </c>
      <c r="G33" s="126"/>
      <c r="H33" s="127"/>
      <c r="I33" s="128" t="s">
        <v>182</v>
      </c>
      <c r="J33" s="128" t="s">
        <v>6</v>
      </c>
      <c r="K33" s="224"/>
    </row>
    <row r="34" spans="1:124" s="52" customFormat="1" x14ac:dyDescent="0.2">
      <c r="B34" s="124"/>
      <c r="C34" s="124"/>
      <c r="D34" s="124"/>
      <c r="E34" s="129"/>
      <c r="F34" s="130"/>
      <c r="G34" s="130"/>
      <c r="H34" s="128"/>
      <c r="I34" s="128"/>
      <c r="J34" s="128"/>
      <c r="K34" s="224"/>
    </row>
    <row r="35" spans="1:124" s="52" customFormat="1" ht="14.25" x14ac:dyDescent="0.2">
      <c r="B35" s="306" t="s">
        <v>183</v>
      </c>
      <c r="C35" s="306"/>
      <c r="D35" s="306"/>
      <c r="E35" s="129"/>
      <c r="F35" s="130" t="s">
        <v>184</v>
      </c>
      <c r="G35" s="130"/>
      <c r="H35" s="128">
        <v>0.1</v>
      </c>
      <c r="I35" s="128" t="s">
        <v>5</v>
      </c>
      <c r="J35" s="128" t="s">
        <v>13</v>
      </c>
      <c r="K35" s="224"/>
    </row>
    <row r="36" spans="1:124" s="52" customFormat="1" x14ac:dyDescent="0.2">
      <c r="B36" s="124"/>
      <c r="C36" s="124"/>
      <c r="D36" s="124"/>
      <c r="E36" s="129"/>
      <c r="F36" s="131"/>
      <c r="G36" s="131"/>
      <c r="H36" s="128"/>
      <c r="I36" s="128"/>
      <c r="J36" s="128"/>
      <c r="K36" s="224"/>
    </row>
    <row r="37" spans="1:124" s="52" customFormat="1" ht="24" customHeight="1" x14ac:dyDescent="0.2">
      <c r="B37" s="306" t="s">
        <v>188</v>
      </c>
      <c r="C37" s="306"/>
      <c r="D37" s="306"/>
      <c r="E37" s="129"/>
      <c r="F37" s="130" t="s">
        <v>263</v>
      </c>
      <c r="G37" s="130"/>
      <c r="H37" s="128">
        <v>1</v>
      </c>
      <c r="I37" s="128" t="s">
        <v>5</v>
      </c>
      <c r="J37" s="128" t="s">
        <v>13</v>
      </c>
      <c r="K37" s="224"/>
    </row>
    <row r="38" spans="1:124" s="52" customFormat="1" x14ac:dyDescent="0.2">
      <c r="B38" s="124"/>
      <c r="C38" s="124"/>
      <c r="D38" s="124"/>
      <c r="E38" s="129"/>
      <c r="F38" s="130"/>
      <c r="G38" s="130"/>
      <c r="H38" s="128"/>
      <c r="I38" s="128"/>
      <c r="J38" s="128"/>
      <c r="K38" s="224"/>
    </row>
    <row r="39" spans="1:124" s="52" customFormat="1" ht="14.25" x14ac:dyDescent="0.2">
      <c r="B39" s="306" t="s">
        <v>191</v>
      </c>
      <c r="C39" s="306"/>
      <c r="D39" s="306"/>
      <c r="E39" s="129"/>
      <c r="F39" s="130" t="s">
        <v>264</v>
      </c>
      <c r="G39" s="130"/>
      <c r="H39" s="128">
        <v>0.02</v>
      </c>
      <c r="I39" s="128" t="s">
        <v>5</v>
      </c>
      <c r="J39" s="128" t="s">
        <v>13</v>
      </c>
      <c r="K39" s="130"/>
    </row>
    <row r="40" spans="1:124" s="52" customFormat="1" x14ac:dyDescent="0.2">
      <c r="B40" s="124"/>
      <c r="C40" s="124"/>
      <c r="D40" s="124"/>
      <c r="E40" s="129"/>
      <c r="F40" s="130"/>
      <c r="G40" s="130"/>
      <c r="H40" s="128"/>
      <c r="I40" s="128"/>
      <c r="J40" s="128"/>
      <c r="K40" s="130"/>
    </row>
    <row r="41" spans="1:124" s="52" customFormat="1" ht="15" x14ac:dyDescent="0.2">
      <c r="B41" s="306" t="s">
        <v>265</v>
      </c>
      <c r="C41" s="306"/>
      <c r="D41" s="306"/>
      <c r="E41" s="129"/>
      <c r="F41" s="130" t="s">
        <v>266</v>
      </c>
      <c r="G41" s="130"/>
      <c r="H41" s="128">
        <v>300</v>
      </c>
      <c r="I41" s="132" t="s">
        <v>196</v>
      </c>
      <c r="J41" s="128" t="s">
        <v>13</v>
      </c>
      <c r="K41" s="224"/>
    </row>
    <row r="42" spans="1:124" s="52" customFormat="1" x14ac:dyDescent="0.2">
      <c r="B42" s="124"/>
      <c r="C42" s="124"/>
      <c r="D42" s="124"/>
      <c r="E42" s="129"/>
      <c r="F42" s="130"/>
      <c r="G42" s="130"/>
      <c r="H42" s="128"/>
      <c r="I42" s="132"/>
      <c r="J42" s="128"/>
      <c r="K42" s="130"/>
    </row>
    <row r="43" spans="1:124" s="52" customFormat="1" x14ac:dyDescent="0.2">
      <c r="B43" s="124"/>
      <c r="C43" s="124"/>
      <c r="D43" s="124"/>
      <c r="E43" s="129"/>
      <c r="F43" s="130"/>
      <c r="G43" s="130"/>
      <c r="H43" s="128"/>
      <c r="I43" s="128"/>
      <c r="J43" s="128"/>
      <c r="K43" s="130"/>
    </row>
    <row r="44" spans="1:124" s="53" customFormat="1" ht="15" x14ac:dyDescent="0.2">
      <c r="A44" s="50"/>
      <c r="B44" s="113" t="s">
        <v>23</v>
      </c>
      <c r="C44" s="113"/>
      <c r="D44" s="113"/>
      <c r="E44" s="113"/>
      <c r="F44" s="133"/>
      <c r="G44" s="133"/>
      <c r="H44" s="133"/>
      <c r="I44" s="133"/>
      <c r="J44" s="133"/>
      <c r="K44" s="174"/>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52"/>
      <c r="CG44" s="52"/>
      <c r="CH44" s="52"/>
      <c r="CI44" s="52"/>
      <c r="CJ44" s="52"/>
      <c r="CK44" s="52"/>
      <c r="CL44" s="52"/>
      <c r="CM44" s="52"/>
      <c r="CN44" s="52"/>
      <c r="CO44" s="52"/>
      <c r="CP44" s="52"/>
      <c r="CQ44" s="52"/>
      <c r="CR44" s="52"/>
      <c r="CS44" s="52"/>
      <c r="CT44" s="52"/>
      <c r="CU44" s="52"/>
      <c r="CV44" s="52"/>
      <c r="CW44" s="52"/>
      <c r="CX44" s="52"/>
      <c r="CY44" s="52"/>
      <c r="CZ44" s="52"/>
      <c r="DA44" s="52"/>
      <c r="DB44" s="52"/>
      <c r="DC44" s="52"/>
      <c r="DD44" s="52"/>
      <c r="DE44" s="52"/>
      <c r="DF44" s="52"/>
      <c r="DG44" s="52"/>
      <c r="DH44" s="52"/>
      <c r="DI44" s="52"/>
      <c r="DJ44" s="52"/>
      <c r="DK44" s="52"/>
      <c r="DL44" s="52"/>
      <c r="DM44" s="52"/>
      <c r="DN44" s="52"/>
      <c r="DO44" s="52"/>
      <c r="DP44" s="52"/>
      <c r="DQ44" s="52"/>
      <c r="DR44" s="52"/>
      <c r="DS44" s="52"/>
      <c r="DT44" s="52"/>
    </row>
    <row r="45" spans="1:124" s="53" customFormat="1" x14ac:dyDescent="0.2">
      <c r="A45" s="50"/>
      <c r="B45" s="126"/>
      <c r="C45" s="126"/>
      <c r="D45" s="126"/>
      <c r="E45" s="126"/>
      <c r="F45" s="126"/>
      <c r="G45" s="126"/>
      <c r="H45" s="126"/>
      <c r="I45" s="126"/>
      <c r="J45" s="126"/>
      <c r="K45" s="130"/>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2"/>
      <c r="CF45" s="52"/>
      <c r="CG45" s="52"/>
      <c r="CH45" s="52"/>
      <c r="CI45" s="52"/>
      <c r="CJ45" s="52"/>
      <c r="CK45" s="52"/>
      <c r="CL45" s="52"/>
      <c r="CM45" s="52"/>
      <c r="CN45" s="52"/>
      <c r="CO45" s="52"/>
      <c r="CP45" s="52"/>
      <c r="CQ45" s="52"/>
      <c r="CR45" s="52"/>
      <c r="CS45" s="52"/>
      <c r="CT45" s="52"/>
      <c r="CU45" s="52"/>
      <c r="CV45" s="52"/>
      <c r="CW45" s="52"/>
      <c r="CX45" s="52"/>
      <c r="CY45" s="52"/>
      <c r="CZ45" s="52"/>
      <c r="DA45" s="52"/>
      <c r="DB45" s="52"/>
      <c r="DC45" s="52"/>
      <c r="DD45" s="52"/>
      <c r="DE45" s="52"/>
      <c r="DF45" s="52"/>
      <c r="DG45" s="52"/>
      <c r="DH45" s="52"/>
      <c r="DI45" s="52"/>
      <c r="DJ45" s="52"/>
      <c r="DK45" s="52"/>
      <c r="DL45" s="52"/>
      <c r="DM45" s="52"/>
      <c r="DN45" s="52"/>
      <c r="DO45" s="52"/>
      <c r="DP45" s="52"/>
      <c r="DQ45" s="52"/>
      <c r="DR45" s="52"/>
      <c r="DS45" s="52"/>
      <c r="DT45" s="52"/>
    </row>
    <row r="46" spans="1:124" s="53" customFormat="1" ht="15" x14ac:dyDescent="0.2">
      <c r="A46" s="50"/>
      <c r="B46" s="134" t="s">
        <v>2</v>
      </c>
      <c r="C46" s="134"/>
      <c r="D46" s="134"/>
      <c r="E46" s="134"/>
      <c r="F46" s="135" t="s">
        <v>4</v>
      </c>
      <c r="G46" s="135"/>
      <c r="H46" s="136" t="s">
        <v>7</v>
      </c>
      <c r="I46" s="136" t="s">
        <v>3</v>
      </c>
      <c r="J46" s="136" t="s">
        <v>11</v>
      </c>
      <c r="K46" s="122" t="s">
        <v>444</v>
      </c>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2"/>
      <c r="CA46" s="52"/>
      <c r="CB46" s="52"/>
      <c r="CC46" s="52"/>
      <c r="CD46" s="52"/>
      <c r="CE46" s="52"/>
      <c r="CF46" s="52"/>
      <c r="CG46" s="52"/>
      <c r="CH46" s="52"/>
      <c r="CI46" s="52"/>
      <c r="CJ46" s="52"/>
      <c r="CK46" s="52"/>
      <c r="CL46" s="52"/>
      <c r="CM46" s="52"/>
      <c r="CN46" s="52"/>
      <c r="CO46" s="52"/>
      <c r="CP46" s="52"/>
      <c r="CQ46" s="52"/>
      <c r="CR46" s="52"/>
      <c r="CS46" s="52"/>
      <c r="CT46" s="52"/>
      <c r="CU46" s="52"/>
      <c r="CV46" s="52"/>
      <c r="CW46" s="52"/>
      <c r="CX46" s="52"/>
      <c r="CY46" s="52"/>
      <c r="CZ46" s="52"/>
      <c r="DA46" s="52"/>
      <c r="DB46" s="52"/>
      <c r="DC46" s="52"/>
      <c r="DD46" s="52"/>
      <c r="DE46" s="52"/>
      <c r="DF46" s="52"/>
      <c r="DG46" s="52"/>
      <c r="DH46" s="52"/>
      <c r="DI46" s="52"/>
      <c r="DJ46" s="52"/>
      <c r="DK46" s="52"/>
      <c r="DL46" s="52"/>
      <c r="DM46" s="52"/>
      <c r="DN46" s="52"/>
      <c r="DO46" s="52"/>
      <c r="DP46" s="52"/>
      <c r="DQ46" s="52"/>
      <c r="DR46" s="52"/>
      <c r="DS46" s="52"/>
      <c r="DT46" s="52"/>
    </row>
    <row r="47" spans="1:124" s="53" customFormat="1" x14ac:dyDescent="0.2">
      <c r="A47" s="50"/>
      <c r="B47" s="137"/>
      <c r="C47" s="137"/>
      <c r="D47" s="137"/>
      <c r="E47" s="137"/>
      <c r="F47" s="137"/>
      <c r="G47" s="137"/>
      <c r="H47" s="137"/>
      <c r="I47" s="137"/>
      <c r="J47" s="137"/>
      <c r="K47" s="130"/>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2"/>
      <c r="BU47" s="52"/>
      <c r="BV47" s="52"/>
      <c r="BW47" s="52"/>
      <c r="BX47" s="52"/>
      <c r="BY47" s="52"/>
      <c r="BZ47" s="52"/>
      <c r="CA47" s="52"/>
      <c r="CB47" s="52"/>
      <c r="CC47" s="52"/>
      <c r="CD47" s="52"/>
      <c r="CE47" s="52"/>
      <c r="CF47" s="52"/>
      <c r="CG47" s="52"/>
      <c r="CH47" s="52"/>
      <c r="CI47" s="52"/>
      <c r="CJ47" s="52"/>
      <c r="CK47" s="52"/>
      <c r="CL47" s="52"/>
      <c r="CM47" s="52"/>
      <c r="CN47" s="52"/>
      <c r="CO47" s="52"/>
      <c r="CP47" s="52"/>
      <c r="CQ47" s="52"/>
      <c r="CR47" s="52"/>
      <c r="CS47" s="52"/>
      <c r="CT47" s="52"/>
      <c r="CU47" s="52"/>
      <c r="CV47" s="52"/>
      <c r="CW47" s="52"/>
      <c r="CX47" s="52"/>
      <c r="CY47" s="52"/>
      <c r="CZ47" s="52"/>
      <c r="DA47" s="52"/>
      <c r="DB47" s="52"/>
      <c r="DC47" s="52"/>
      <c r="DD47" s="52"/>
      <c r="DE47" s="52"/>
      <c r="DF47" s="52"/>
      <c r="DG47" s="52"/>
      <c r="DH47" s="52"/>
      <c r="DI47" s="52"/>
      <c r="DJ47" s="52"/>
      <c r="DK47" s="52"/>
      <c r="DL47" s="52"/>
      <c r="DM47" s="52"/>
      <c r="DN47" s="52"/>
      <c r="DO47" s="52"/>
      <c r="DP47" s="52"/>
      <c r="DQ47" s="52"/>
      <c r="DR47" s="52"/>
      <c r="DS47" s="52"/>
      <c r="DT47" s="52"/>
    </row>
    <row r="48" spans="1:124" s="52" customFormat="1" ht="15" x14ac:dyDescent="0.2">
      <c r="A48" s="50"/>
      <c r="B48" s="306" t="s">
        <v>197</v>
      </c>
      <c r="C48" s="306"/>
      <c r="D48" s="306"/>
      <c r="E48" s="129"/>
      <c r="F48" s="129" t="s">
        <v>185</v>
      </c>
      <c r="G48" s="129"/>
      <c r="H48" s="198" t="str">
        <f>IF(TONNAGE&gt;0,Fprodvolreg*TONNAGE,"??")</f>
        <v>??</v>
      </c>
      <c r="I48" s="128" t="s">
        <v>182</v>
      </c>
      <c r="J48" s="128" t="s">
        <v>8</v>
      </c>
      <c r="K48" s="139" t="s">
        <v>198</v>
      </c>
    </row>
    <row r="49" spans="1:124" s="52" customFormat="1" x14ac:dyDescent="0.2">
      <c r="A49" s="50"/>
      <c r="B49" s="129"/>
      <c r="C49" s="129"/>
      <c r="D49" s="124"/>
      <c r="E49" s="129"/>
      <c r="F49" s="129"/>
      <c r="G49" s="129"/>
      <c r="H49" s="126"/>
      <c r="I49" s="128"/>
      <c r="J49" s="128"/>
      <c r="K49" s="140"/>
    </row>
    <row r="50" spans="1:124" s="53" customFormat="1" x14ac:dyDescent="0.2">
      <c r="A50" s="50"/>
      <c r="B50" s="129"/>
      <c r="C50" s="129"/>
      <c r="D50" s="129"/>
      <c r="E50" s="129"/>
      <c r="F50" s="126"/>
      <c r="G50" s="126"/>
      <c r="H50" s="126"/>
      <c r="I50" s="126"/>
      <c r="J50" s="126"/>
      <c r="K50" s="130"/>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BS50" s="52"/>
      <c r="BT50" s="52"/>
      <c r="BU50" s="52"/>
      <c r="BV50" s="52"/>
      <c r="BW50" s="52"/>
      <c r="BX50" s="52"/>
      <c r="BY50" s="52"/>
      <c r="BZ50" s="52"/>
      <c r="CA50" s="52"/>
      <c r="CB50" s="52"/>
      <c r="CC50" s="52"/>
      <c r="CD50" s="52"/>
      <c r="CE50" s="52"/>
      <c r="CF50" s="52"/>
      <c r="CG50" s="52"/>
      <c r="CH50" s="52"/>
      <c r="CI50" s="52"/>
      <c r="CJ50" s="52"/>
      <c r="CK50" s="52"/>
      <c r="CL50" s="52"/>
      <c r="CM50" s="52"/>
      <c r="CN50" s="52"/>
      <c r="CO50" s="52"/>
      <c r="CP50" s="52"/>
      <c r="CQ50" s="52"/>
      <c r="CR50" s="52"/>
      <c r="CS50" s="52"/>
      <c r="CT50" s="52"/>
      <c r="CU50" s="52"/>
      <c r="CV50" s="52"/>
      <c r="CW50" s="52"/>
      <c r="CX50" s="52"/>
      <c r="CY50" s="52"/>
      <c r="CZ50" s="52"/>
      <c r="DA50" s="52"/>
      <c r="DB50" s="52"/>
      <c r="DC50" s="52"/>
      <c r="DD50" s="52"/>
      <c r="DE50" s="52"/>
      <c r="DF50" s="52"/>
      <c r="DG50" s="52"/>
      <c r="DH50" s="52"/>
      <c r="DI50" s="52"/>
      <c r="DJ50" s="52"/>
      <c r="DK50" s="52"/>
      <c r="DL50" s="52"/>
      <c r="DM50" s="52"/>
      <c r="DN50" s="52"/>
      <c r="DO50" s="52"/>
      <c r="DP50" s="52"/>
      <c r="DQ50" s="52"/>
      <c r="DR50" s="52"/>
      <c r="DS50" s="52"/>
      <c r="DT50" s="52"/>
    </row>
    <row r="51" spans="1:124" s="53" customFormat="1" ht="15" x14ac:dyDescent="0.2">
      <c r="A51" s="50"/>
      <c r="B51" s="113" t="s">
        <v>1</v>
      </c>
      <c r="C51" s="113"/>
      <c r="D51" s="113"/>
      <c r="E51" s="113"/>
      <c r="F51" s="133"/>
      <c r="G51" s="133"/>
      <c r="H51" s="133"/>
      <c r="I51" s="133"/>
      <c r="J51" s="133"/>
      <c r="K51" s="174"/>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52"/>
      <c r="CL51" s="52"/>
      <c r="CM51" s="52"/>
      <c r="CN51" s="52"/>
      <c r="CO51" s="52"/>
      <c r="CP51" s="52"/>
      <c r="CQ51" s="52"/>
      <c r="CR51" s="52"/>
      <c r="CS51" s="52"/>
      <c r="CT51" s="52"/>
      <c r="CU51" s="52"/>
      <c r="CV51" s="52"/>
      <c r="CW51" s="52"/>
      <c r="CX51" s="52"/>
      <c r="CY51" s="52"/>
      <c r="CZ51" s="52"/>
      <c r="DA51" s="52"/>
      <c r="DB51" s="52"/>
      <c r="DC51" s="52"/>
      <c r="DD51" s="52"/>
      <c r="DE51" s="52"/>
      <c r="DF51" s="52"/>
      <c r="DG51" s="52"/>
      <c r="DH51" s="52"/>
      <c r="DI51" s="52"/>
      <c r="DJ51" s="52"/>
      <c r="DK51" s="52"/>
      <c r="DL51" s="52"/>
      <c r="DM51" s="52"/>
      <c r="DN51" s="52"/>
      <c r="DO51" s="52"/>
      <c r="DP51" s="52"/>
      <c r="DQ51" s="52"/>
      <c r="DR51" s="52"/>
      <c r="DS51" s="52"/>
      <c r="DT51" s="52"/>
    </row>
    <row r="52" spans="1:124" s="53" customFormat="1" x14ac:dyDescent="0.2">
      <c r="A52" s="50"/>
      <c r="B52" s="126"/>
      <c r="C52" s="126"/>
      <c r="D52" s="126"/>
      <c r="E52" s="126"/>
      <c r="F52" s="126"/>
      <c r="G52" s="126"/>
      <c r="H52" s="126"/>
      <c r="I52" s="126"/>
      <c r="J52" s="126"/>
      <c r="K52" s="130"/>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c r="DD52" s="52"/>
      <c r="DE52" s="52"/>
      <c r="DF52" s="52"/>
      <c r="DG52" s="52"/>
      <c r="DH52" s="52"/>
      <c r="DI52" s="52"/>
      <c r="DJ52" s="52"/>
      <c r="DK52" s="52"/>
      <c r="DL52" s="52"/>
      <c r="DM52" s="52"/>
      <c r="DN52" s="52"/>
      <c r="DO52" s="52"/>
      <c r="DP52" s="52"/>
      <c r="DQ52" s="52"/>
      <c r="DR52" s="52"/>
      <c r="DS52" s="52"/>
      <c r="DT52" s="52"/>
    </row>
    <row r="53" spans="1:124" s="53" customFormat="1" ht="15" x14ac:dyDescent="0.2">
      <c r="A53" s="50"/>
      <c r="B53" s="134" t="s">
        <v>2</v>
      </c>
      <c r="C53" s="134"/>
      <c r="D53" s="134"/>
      <c r="E53" s="134"/>
      <c r="F53" s="135" t="s">
        <v>4</v>
      </c>
      <c r="G53" s="135"/>
      <c r="H53" s="136" t="s">
        <v>7</v>
      </c>
      <c r="I53" s="136" t="s">
        <v>3</v>
      </c>
      <c r="J53" s="136" t="s">
        <v>11</v>
      </c>
      <c r="K53" s="122" t="s">
        <v>444</v>
      </c>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c r="DH53" s="52"/>
      <c r="DI53" s="52"/>
      <c r="DJ53" s="52"/>
      <c r="DK53" s="52"/>
      <c r="DL53" s="52"/>
      <c r="DM53" s="52"/>
      <c r="DN53" s="52"/>
      <c r="DO53" s="52"/>
      <c r="DP53" s="52"/>
      <c r="DQ53" s="52"/>
      <c r="DR53" s="52"/>
      <c r="DS53" s="52"/>
      <c r="DT53" s="52"/>
    </row>
    <row r="54" spans="1:124" s="53" customFormat="1" x14ac:dyDescent="0.2">
      <c r="A54" s="50"/>
      <c r="B54" s="137"/>
      <c r="C54" s="137"/>
      <c r="D54" s="137"/>
      <c r="E54" s="137"/>
      <c r="F54" s="137"/>
      <c r="G54" s="137"/>
      <c r="H54" s="137"/>
      <c r="I54" s="137"/>
      <c r="J54" s="137"/>
      <c r="K54" s="130"/>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2"/>
      <c r="CN54" s="52"/>
      <c r="CO54" s="52"/>
      <c r="CP54" s="52"/>
      <c r="CQ54" s="52"/>
      <c r="CR54" s="52"/>
      <c r="CS54" s="52"/>
      <c r="CT54" s="52"/>
      <c r="CU54" s="52"/>
      <c r="CV54" s="52"/>
      <c r="CW54" s="52"/>
      <c r="CX54" s="52"/>
      <c r="CY54" s="52"/>
      <c r="CZ54" s="52"/>
      <c r="DA54" s="52"/>
      <c r="DB54" s="52"/>
      <c r="DC54" s="52"/>
      <c r="DD54" s="52"/>
      <c r="DE54" s="52"/>
      <c r="DF54" s="52"/>
      <c r="DG54" s="52"/>
      <c r="DH54" s="52"/>
      <c r="DI54" s="52"/>
      <c r="DJ54" s="52"/>
      <c r="DK54" s="52"/>
      <c r="DL54" s="52"/>
      <c r="DM54" s="52"/>
      <c r="DN54" s="52"/>
      <c r="DO54" s="52"/>
      <c r="DP54" s="52"/>
      <c r="DQ54" s="52"/>
      <c r="DR54" s="52"/>
      <c r="DS54" s="52"/>
      <c r="DT54" s="52"/>
    </row>
    <row r="55" spans="1:124" s="52" customFormat="1" ht="28.5" x14ac:dyDescent="0.2">
      <c r="A55" s="50"/>
      <c r="B55" s="306" t="s">
        <v>86</v>
      </c>
      <c r="C55" s="306"/>
      <c r="D55" s="306"/>
      <c r="E55" s="129"/>
      <c r="F55" s="129" t="s">
        <v>267</v>
      </c>
      <c r="G55" s="129"/>
      <c r="H55" s="199" t="str">
        <f>IF(NOT(TONNAGEreg="??"),TONNAGEreg*1000*Fmainsource2*F2_water/Temission2,"??")</f>
        <v>??</v>
      </c>
      <c r="I55" s="128" t="s">
        <v>22</v>
      </c>
      <c r="J55" s="128" t="s">
        <v>8</v>
      </c>
      <c r="K55" s="140" t="s">
        <v>268</v>
      </c>
    </row>
    <row r="56" spans="1:124" s="52" customFormat="1" x14ac:dyDescent="0.2">
      <c r="A56" s="50"/>
      <c r="B56" s="129"/>
      <c r="C56" s="129"/>
      <c r="D56" s="124"/>
      <c r="E56" s="129"/>
      <c r="F56" s="129"/>
      <c r="G56" s="129"/>
      <c r="H56" s="126"/>
      <c r="I56" s="128"/>
      <c r="J56" s="128"/>
      <c r="K56" s="140"/>
    </row>
    <row r="57" spans="1:124" s="52" customFormat="1" x14ac:dyDescent="0.2">
      <c r="A57" s="50"/>
      <c r="B57" s="124"/>
      <c r="C57" s="124"/>
      <c r="D57" s="124"/>
      <c r="E57" s="126"/>
      <c r="F57" s="175"/>
      <c r="G57" s="175"/>
      <c r="H57" s="126"/>
      <c r="I57" s="216"/>
      <c r="J57" s="216"/>
      <c r="K57" s="217"/>
    </row>
    <row r="58" spans="1:124" s="30" customFormat="1" x14ac:dyDescent="0.2">
      <c r="I58" s="40"/>
      <c r="J58" s="40"/>
      <c r="K58" s="31"/>
    </row>
    <row r="59" spans="1:124" s="30" customFormat="1" x14ac:dyDescent="0.2">
      <c r="B59" s="141" t="s">
        <v>12</v>
      </c>
      <c r="C59" s="141"/>
      <c r="D59" s="141"/>
      <c r="H59" s="143"/>
      <c r="I59" s="144"/>
      <c r="J59" s="40"/>
      <c r="K59" s="31"/>
    </row>
    <row r="60" spans="1:124" s="30" customFormat="1" x14ac:dyDescent="0.2">
      <c r="B60" s="141" t="s">
        <v>269</v>
      </c>
      <c r="C60" s="141"/>
      <c r="D60" s="141"/>
      <c r="H60" s="143"/>
      <c r="I60" s="144"/>
      <c r="J60" s="40"/>
      <c r="K60" s="31"/>
    </row>
    <row r="61" spans="1:124" s="30" customFormat="1" x14ac:dyDescent="0.2">
      <c r="B61" s="141"/>
      <c r="C61" s="141"/>
      <c r="I61" s="145"/>
      <c r="J61" s="40"/>
      <c r="K61" s="31"/>
    </row>
    <row r="62" spans="1:124" s="30" customFormat="1" x14ac:dyDescent="0.2">
      <c r="B62" s="141"/>
      <c r="C62" s="141"/>
      <c r="I62" s="145"/>
      <c r="J62" s="40"/>
      <c r="K62" s="31"/>
    </row>
    <row r="63" spans="1:124" ht="15" x14ac:dyDescent="0.2">
      <c r="A63" s="33"/>
      <c r="B63" s="105" t="s">
        <v>508</v>
      </c>
      <c r="C63" s="146"/>
      <c r="D63" s="212"/>
      <c r="E63" s="103"/>
      <c r="F63" s="103"/>
      <c r="G63" s="103"/>
      <c r="H63" s="35"/>
      <c r="I63" s="35"/>
      <c r="J63" s="35"/>
      <c r="K63" s="33"/>
      <c r="L63" s="33"/>
      <c r="M63" s="33"/>
    </row>
    <row r="64" spans="1:124" ht="15" x14ac:dyDescent="0.2">
      <c r="A64" s="33"/>
      <c r="B64" s="146"/>
      <c r="C64" s="146"/>
      <c r="D64" s="212"/>
      <c r="E64" s="103"/>
      <c r="F64" s="103"/>
      <c r="G64" s="103"/>
      <c r="H64" s="35"/>
      <c r="I64" s="35"/>
      <c r="J64" s="35"/>
      <c r="K64" s="33"/>
      <c r="L64" s="33"/>
      <c r="M64" s="33"/>
    </row>
    <row r="65" spans="1:20" x14ac:dyDescent="0.2">
      <c r="A65" s="33"/>
      <c r="B65" s="106" t="s">
        <v>19</v>
      </c>
      <c r="C65" s="106"/>
      <c r="D65" s="106"/>
      <c r="E65" s="106"/>
      <c r="F65" s="35"/>
      <c r="G65" s="35"/>
      <c r="H65" s="35"/>
      <c r="I65" s="35"/>
      <c r="J65" s="35"/>
      <c r="K65" s="36"/>
    </row>
    <row r="66" spans="1:20" ht="14.25" x14ac:dyDescent="0.25">
      <c r="A66" s="33"/>
      <c r="B66" s="94" t="s">
        <v>482</v>
      </c>
      <c r="C66" s="94"/>
      <c r="D66" s="94"/>
      <c r="E66" s="94"/>
      <c r="F66" s="94"/>
      <c r="G66" s="94"/>
      <c r="H66" s="94"/>
      <c r="I66" s="94"/>
      <c r="J66" s="94"/>
      <c r="K66" s="94"/>
      <c r="L66" s="33"/>
      <c r="M66" s="33"/>
      <c r="N66" s="33"/>
      <c r="O66" s="33"/>
      <c r="P66" s="33"/>
      <c r="Q66" s="33"/>
      <c r="R66" s="33"/>
      <c r="S66" s="33"/>
      <c r="T66" s="33"/>
    </row>
    <row r="67" spans="1:20" ht="14.25" x14ac:dyDescent="0.25">
      <c r="A67" s="33"/>
      <c r="B67" s="94" t="s">
        <v>483</v>
      </c>
      <c r="C67" s="94"/>
      <c r="D67" s="94"/>
      <c r="E67" s="94"/>
      <c r="F67" s="94"/>
      <c r="G67" s="94"/>
      <c r="H67" s="94"/>
      <c r="I67" s="94"/>
      <c r="J67" s="94"/>
      <c r="K67" s="94"/>
      <c r="L67" s="33"/>
      <c r="M67" s="33"/>
      <c r="N67" s="33"/>
      <c r="O67" s="33"/>
      <c r="P67" s="33"/>
      <c r="Q67" s="33"/>
      <c r="R67" s="33"/>
      <c r="S67" s="33"/>
      <c r="T67" s="33"/>
    </row>
    <row r="68" spans="1:20" ht="13.5" x14ac:dyDescent="0.25">
      <c r="A68" s="33"/>
      <c r="B68" s="320" t="s">
        <v>484</v>
      </c>
      <c r="C68" s="320"/>
      <c r="D68" s="320"/>
      <c r="E68" s="320"/>
      <c r="F68" s="320"/>
      <c r="G68" s="320"/>
      <c r="H68" s="320"/>
      <c r="I68" s="320"/>
      <c r="J68" s="320"/>
      <c r="K68" s="320"/>
      <c r="L68" s="33"/>
      <c r="M68" s="33"/>
      <c r="N68" s="33"/>
      <c r="O68" s="33"/>
      <c r="P68" s="33"/>
      <c r="Q68" s="33"/>
      <c r="R68" s="33"/>
      <c r="S68" s="33"/>
      <c r="T68" s="33"/>
    </row>
    <row r="69" spans="1:20" s="30" customFormat="1" ht="15" x14ac:dyDescent="0.2">
      <c r="A69" s="33"/>
      <c r="E69" s="110"/>
      <c r="F69" s="111"/>
      <c r="G69" s="111"/>
      <c r="H69" s="112"/>
      <c r="I69" s="112"/>
      <c r="J69" s="112"/>
      <c r="K69" s="33"/>
      <c r="L69" s="33"/>
      <c r="M69" s="33"/>
      <c r="N69" s="33"/>
      <c r="O69" s="33"/>
    </row>
    <row r="70" spans="1:20" ht="15" x14ac:dyDescent="0.2">
      <c r="A70" s="33"/>
      <c r="B70" s="113" t="s">
        <v>0</v>
      </c>
      <c r="C70" s="113"/>
      <c r="D70" s="113"/>
      <c r="E70" s="113"/>
      <c r="F70" s="115"/>
      <c r="G70" s="115"/>
      <c r="H70" s="115"/>
      <c r="I70" s="115"/>
      <c r="J70" s="115"/>
      <c r="K70" s="116"/>
    </row>
    <row r="71" spans="1:20" x14ac:dyDescent="0.2">
      <c r="A71" s="33"/>
      <c r="B71" s="117"/>
      <c r="C71" s="117"/>
      <c r="D71" s="117"/>
      <c r="E71" s="117"/>
      <c r="F71" s="117"/>
      <c r="G71" s="117"/>
      <c r="H71" s="117"/>
      <c r="I71" s="117"/>
      <c r="J71" s="117"/>
      <c r="K71" s="119"/>
    </row>
    <row r="72" spans="1:20" ht="15" x14ac:dyDescent="0.2">
      <c r="A72" s="33"/>
      <c r="B72" s="120" t="s">
        <v>2</v>
      </c>
      <c r="C72" s="120"/>
      <c r="D72" s="120"/>
      <c r="E72" s="120"/>
      <c r="F72" s="122" t="s">
        <v>4</v>
      </c>
      <c r="G72" s="122"/>
      <c r="H72" s="123" t="s">
        <v>7</v>
      </c>
      <c r="I72" s="123" t="s">
        <v>3</v>
      </c>
      <c r="J72" s="123" t="s">
        <v>11</v>
      </c>
      <c r="K72" s="122" t="s">
        <v>444</v>
      </c>
    </row>
    <row r="73" spans="1:20" x14ac:dyDescent="0.2">
      <c r="A73" s="33"/>
      <c r="B73" s="124"/>
      <c r="C73" s="124"/>
      <c r="D73" s="120"/>
      <c r="E73" s="120"/>
      <c r="F73" s="122"/>
      <c r="G73" s="122"/>
      <c r="H73" s="123"/>
      <c r="I73" s="123"/>
      <c r="J73" s="123"/>
      <c r="K73" s="122"/>
    </row>
    <row r="74" spans="1:20" ht="15" x14ac:dyDescent="0.2">
      <c r="A74" s="33"/>
      <c r="B74" s="306" t="s">
        <v>270</v>
      </c>
      <c r="C74" s="306"/>
      <c r="D74" s="306"/>
      <c r="E74" s="134"/>
      <c r="F74" s="224" t="s">
        <v>271</v>
      </c>
      <c r="G74" s="224"/>
      <c r="H74" s="128">
        <v>13</v>
      </c>
      <c r="I74" s="128" t="s">
        <v>272</v>
      </c>
      <c r="J74" s="128" t="s">
        <v>13</v>
      </c>
      <c r="K74" s="135"/>
    </row>
    <row r="75" spans="1:20" x14ac:dyDescent="0.2">
      <c r="A75" s="33"/>
      <c r="B75" s="124"/>
      <c r="C75" s="124"/>
      <c r="D75" s="175"/>
      <c r="E75" s="175"/>
      <c r="F75" s="126"/>
      <c r="G75" s="126"/>
      <c r="H75" s="126"/>
      <c r="I75" s="126"/>
      <c r="J75" s="126"/>
      <c r="K75" s="130"/>
    </row>
    <row r="76" spans="1:20" ht="24" customHeight="1" x14ac:dyDescent="0.2">
      <c r="A76" s="33"/>
      <c r="B76" s="306" t="s">
        <v>273</v>
      </c>
      <c r="C76" s="306"/>
      <c r="D76" s="306"/>
      <c r="E76" s="175"/>
      <c r="F76" s="126" t="s">
        <v>274</v>
      </c>
      <c r="G76" s="126"/>
      <c r="H76" s="127"/>
      <c r="I76" s="128" t="s">
        <v>275</v>
      </c>
      <c r="J76" s="132" t="s">
        <v>6</v>
      </c>
      <c r="K76" s="130"/>
    </row>
    <row r="77" spans="1:20" s="52" customFormat="1" x14ac:dyDescent="0.2">
      <c r="B77" s="124"/>
      <c r="C77" s="124"/>
      <c r="D77" s="124"/>
      <c r="E77" s="129"/>
      <c r="F77" s="130"/>
      <c r="G77" s="130"/>
      <c r="H77" s="128"/>
      <c r="I77" s="128"/>
      <c r="J77" s="128"/>
      <c r="K77" s="130"/>
    </row>
    <row r="78" spans="1:20" s="52" customFormat="1" ht="14.25" x14ac:dyDescent="0.2">
      <c r="B78" s="306" t="s">
        <v>276</v>
      </c>
      <c r="C78" s="306"/>
      <c r="D78" s="306"/>
      <c r="E78" s="129"/>
      <c r="F78" s="290" t="s">
        <v>277</v>
      </c>
      <c r="G78" s="290"/>
      <c r="H78" s="128">
        <v>0.7</v>
      </c>
      <c r="I78" s="132" t="s">
        <v>5</v>
      </c>
      <c r="J78" s="128" t="s">
        <v>13</v>
      </c>
      <c r="K78" s="130"/>
    </row>
    <row r="79" spans="1:20" s="52" customFormat="1" x14ac:dyDescent="0.2">
      <c r="B79" s="124"/>
      <c r="C79" s="124"/>
      <c r="D79" s="124"/>
      <c r="E79" s="129"/>
      <c r="F79" s="131"/>
      <c r="G79" s="131"/>
      <c r="H79" s="128"/>
      <c r="I79" s="128"/>
      <c r="J79" s="128"/>
      <c r="K79" s="130"/>
    </row>
    <row r="80" spans="1:20" s="52" customFormat="1" ht="14.25" x14ac:dyDescent="0.2">
      <c r="B80" s="306" t="s">
        <v>278</v>
      </c>
      <c r="C80" s="306"/>
      <c r="D80" s="306"/>
      <c r="E80" s="129"/>
      <c r="F80" s="130" t="s">
        <v>279</v>
      </c>
      <c r="G80" s="130"/>
      <c r="H80" s="128">
        <v>0.01</v>
      </c>
      <c r="I80" s="132" t="s">
        <v>5</v>
      </c>
      <c r="J80" s="128" t="s">
        <v>13</v>
      </c>
      <c r="K80" s="229"/>
    </row>
    <row r="81" spans="1:124" s="52" customFormat="1" x14ac:dyDescent="0.2">
      <c r="B81" s="124"/>
      <c r="C81" s="124"/>
      <c r="D81" s="124"/>
      <c r="E81" s="129"/>
      <c r="F81" s="130"/>
      <c r="G81" s="130"/>
      <c r="H81" s="128"/>
      <c r="I81" s="128"/>
      <c r="J81" s="128"/>
      <c r="K81" s="229"/>
    </row>
    <row r="82" spans="1:124" s="53" customFormat="1" x14ac:dyDescent="0.2">
      <c r="A82" s="50"/>
      <c r="B82" s="129"/>
      <c r="C82" s="129"/>
      <c r="D82" s="129"/>
      <c r="E82" s="129"/>
      <c r="F82" s="126"/>
      <c r="G82" s="126"/>
      <c r="H82" s="126"/>
      <c r="I82" s="126"/>
      <c r="J82" s="126"/>
      <c r="K82" s="130"/>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row>
    <row r="83" spans="1:124" s="53" customFormat="1" ht="15" x14ac:dyDescent="0.2">
      <c r="A83" s="50"/>
      <c r="B83" s="113" t="s">
        <v>1</v>
      </c>
      <c r="C83" s="113"/>
      <c r="D83" s="113"/>
      <c r="E83" s="113"/>
      <c r="F83" s="133"/>
      <c r="G83" s="133"/>
      <c r="H83" s="133"/>
      <c r="I83" s="133"/>
      <c r="J83" s="133"/>
      <c r="K83" s="174"/>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2"/>
      <c r="AW83" s="52"/>
      <c r="AX83" s="52"/>
      <c r="AY83" s="52"/>
      <c r="AZ83" s="52"/>
      <c r="BA83" s="52"/>
      <c r="BB83" s="52"/>
      <c r="BC83" s="52"/>
      <c r="BD83" s="52"/>
      <c r="BE83" s="52"/>
      <c r="BF83" s="52"/>
      <c r="BG83" s="52"/>
      <c r="BH83" s="52"/>
      <c r="BI83" s="52"/>
      <c r="BJ83" s="52"/>
      <c r="BK83" s="52"/>
      <c r="BL83" s="52"/>
      <c r="BM83" s="52"/>
      <c r="BN83" s="52"/>
      <c r="BO83" s="52"/>
      <c r="BP83" s="52"/>
      <c r="BQ83" s="52"/>
      <c r="BR83" s="52"/>
      <c r="BS83" s="52"/>
      <c r="BT83" s="52"/>
      <c r="BU83" s="52"/>
      <c r="BV83" s="52"/>
      <c r="BW83" s="52"/>
      <c r="BX83" s="52"/>
      <c r="BY83" s="52"/>
      <c r="BZ83" s="52"/>
      <c r="CA83" s="52"/>
      <c r="CB83" s="52"/>
      <c r="CC83" s="52"/>
      <c r="CD83" s="52"/>
      <c r="CE83" s="52"/>
      <c r="CF83" s="52"/>
      <c r="CG83" s="52"/>
      <c r="CH83" s="52"/>
      <c r="CI83" s="52"/>
      <c r="CJ83" s="52"/>
      <c r="CK83" s="52"/>
      <c r="CL83" s="52"/>
      <c r="CM83" s="52"/>
      <c r="CN83" s="52"/>
      <c r="CO83" s="52"/>
      <c r="CP83" s="52"/>
      <c r="CQ83" s="52"/>
      <c r="CR83" s="52"/>
      <c r="CS83" s="52"/>
      <c r="CT83" s="52"/>
      <c r="CU83" s="52"/>
      <c r="CV83" s="52"/>
      <c r="CW83" s="52"/>
      <c r="CX83" s="52"/>
      <c r="CY83" s="52"/>
      <c r="CZ83" s="52"/>
      <c r="DA83" s="52"/>
      <c r="DB83" s="52"/>
      <c r="DC83" s="52"/>
      <c r="DD83" s="52"/>
      <c r="DE83" s="52"/>
      <c r="DF83" s="52"/>
      <c r="DG83" s="52"/>
      <c r="DH83" s="52"/>
      <c r="DI83" s="52"/>
      <c r="DJ83" s="52"/>
      <c r="DK83" s="52"/>
      <c r="DL83" s="52"/>
      <c r="DM83" s="52"/>
      <c r="DN83" s="52"/>
      <c r="DO83" s="52"/>
      <c r="DP83" s="52"/>
      <c r="DQ83" s="52"/>
      <c r="DR83" s="52"/>
      <c r="DS83" s="52"/>
      <c r="DT83" s="52"/>
    </row>
    <row r="84" spans="1:124" s="53" customFormat="1" x14ac:dyDescent="0.2">
      <c r="A84" s="50"/>
      <c r="B84" s="126"/>
      <c r="C84" s="126"/>
      <c r="D84" s="126"/>
      <c r="E84" s="126"/>
      <c r="F84" s="126"/>
      <c r="G84" s="126"/>
      <c r="H84" s="126"/>
      <c r="I84" s="126"/>
      <c r="J84" s="126"/>
      <c r="K84" s="130"/>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AR84" s="52"/>
      <c r="AS84" s="52"/>
      <c r="AT84" s="52"/>
      <c r="AU84" s="52"/>
      <c r="AV84" s="52"/>
      <c r="AW84" s="52"/>
      <c r="AX84" s="52"/>
      <c r="AY84" s="52"/>
      <c r="AZ84" s="52"/>
      <c r="BA84" s="52"/>
      <c r="BB84" s="52"/>
      <c r="BC84" s="52"/>
      <c r="BD84" s="52"/>
      <c r="BE84" s="52"/>
      <c r="BF84" s="52"/>
      <c r="BG84" s="52"/>
      <c r="BH84" s="52"/>
      <c r="BI84" s="52"/>
      <c r="BJ84" s="52"/>
      <c r="BK84" s="52"/>
      <c r="BL84" s="52"/>
      <c r="BM84" s="52"/>
      <c r="BN84" s="52"/>
      <c r="BO84" s="52"/>
      <c r="BP84" s="52"/>
      <c r="BQ84" s="52"/>
      <c r="BR84" s="52"/>
      <c r="BS84" s="52"/>
      <c r="BT84" s="52"/>
      <c r="BU84" s="52"/>
      <c r="BV84" s="52"/>
      <c r="BW84" s="52"/>
      <c r="BX84" s="52"/>
      <c r="BY84" s="52"/>
      <c r="BZ84" s="52"/>
      <c r="CA84" s="52"/>
      <c r="CB84" s="52"/>
      <c r="CC84" s="52"/>
      <c r="CD84" s="52"/>
      <c r="CE84" s="52"/>
      <c r="CF84" s="52"/>
      <c r="CG84" s="52"/>
      <c r="CH84" s="52"/>
      <c r="CI84" s="52"/>
      <c r="CJ84" s="52"/>
      <c r="CK84" s="52"/>
      <c r="CL84" s="52"/>
      <c r="CM84" s="52"/>
      <c r="CN84" s="52"/>
      <c r="CO84" s="52"/>
      <c r="CP84" s="52"/>
      <c r="CQ84" s="52"/>
      <c r="CR84" s="52"/>
      <c r="CS84" s="52"/>
      <c r="CT84" s="52"/>
      <c r="CU84" s="52"/>
      <c r="CV84" s="52"/>
      <c r="CW84" s="52"/>
      <c r="CX84" s="52"/>
      <c r="CY84" s="52"/>
      <c r="CZ84" s="52"/>
      <c r="DA84" s="52"/>
      <c r="DB84" s="52"/>
      <c r="DC84" s="52"/>
      <c r="DD84" s="52"/>
      <c r="DE84" s="52"/>
      <c r="DF84" s="52"/>
      <c r="DG84" s="52"/>
      <c r="DH84" s="52"/>
      <c r="DI84" s="52"/>
      <c r="DJ84" s="52"/>
      <c r="DK84" s="52"/>
      <c r="DL84" s="52"/>
      <c r="DM84" s="52"/>
      <c r="DN84" s="52"/>
      <c r="DO84" s="52"/>
      <c r="DP84" s="52"/>
      <c r="DQ84" s="52"/>
      <c r="DR84" s="52"/>
      <c r="DS84" s="52"/>
      <c r="DT84" s="52"/>
    </row>
    <row r="85" spans="1:124" s="53" customFormat="1" ht="15" x14ac:dyDescent="0.2">
      <c r="A85" s="50"/>
      <c r="B85" s="120" t="s">
        <v>2</v>
      </c>
      <c r="C85" s="120"/>
      <c r="D85" s="134"/>
      <c r="E85" s="134"/>
      <c r="F85" s="135" t="s">
        <v>4</v>
      </c>
      <c r="G85" s="135"/>
      <c r="H85" s="136" t="s">
        <v>7</v>
      </c>
      <c r="I85" s="136" t="s">
        <v>3</v>
      </c>
      <c r="J85" s="136" t="s">
        <v>11</v>
      </c>
      <c r="K85" s="122" t="s">
        <v>444</v>
      </c>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AR85" s="52"/>
      <c r="AS85" s="52"/>
      <c r="AT85" s="52"/>
      <c r="AU85" s="52"/>
      <c r="AV85" s="52"/>
      <c r="AW85" s="52"/>
      <c r="AX85" s="52"/>
      <c r="AY85" s="52"/>
      <c r="AZ85" s="52"/>
      <c r="BA85" s="52"/>
      <c r="BB85" s="52"/>
      <c r="BC85" s="52"/>
      <c r="BD85" s="52"/>
      <c r="BE85" s="52"/>
      <c r="BF85" s="52"/>
      <c r="BG85" s="52"/>
      <c r="BH85" s="52"/>
      <c r="BI85" s="52"/>
      <c r="BJ85" s="52"/>
      <c r="BK85" s="52"/>
      <c r="BL85" s="52"/>
      <c r="BM85" s="52"/>
      <c r="BN85" s="52"/>
      <c r="BO85" s="52"/>
      <c r="BP85" s="52"/>
      <c r="BQ85" s="52"/>
      <c r="BR85" s="52"/>
      <c r="BS85" s="52"/>
      <c r="BT85" s="52"/>
      <c r="BU85" s="52"/>
      <c r="BV85" s="52"/>
      <c r="BW85" s="52"/>
      <c r="BX85" s="52"/>
      <c r="BY85" s="52"/>
      <c r="BZ85" s="52"/>
      <c r="CA85" s="52"/>
      <c r="CB85" s="52"/>
      <c r="CC85" s="52"/>
      <c r="CD85" s="52"/>
      <c r="CE85" s="52"/>
      <c r="CF85" s="52"/>
      <c r="CG85" s="52"/>
      <c r="CH85" s="52"/>
      <c r="CI85" s="52"/>
      <c r="CJ85" s="52"/>
      <c r="CK85" s="52"/>
      <c r="CL85" s="52"/>
      <c r="CM85" s="52"/>
      <c r="CN85" s="52"/>
      <c r="CO85" s="52"/>
      <c r="CP85" s="52"/>
      <c r="CQ85" s="52"/>
      <c r="CR85" s="52"/>
      <c r="CS85" s="52"/>
      <c r="CT85" s="52"/>
      <c r="CU85" s="52"/>
      <c r="CV85" s="52"/>
      <c r="CW85" s="52"/>
      <c r="CX85" s="52"/>
      <c r="CY85" s="52"/>
      <c r="CZ85" s="52"/>
      <c r="DA85" s="52"/>
      <c r="DB85" s="52"/>
      <c r="DC85" s="52"/>
      <c r="DD85" s="52"/>
      <c r="DE85" s="52"/>
      <c r="DF85" s="52"/>
      <c r="DG85" s="52"/>
      <c r="DH85" s="52"/>
      <c r="DI85" s="52"/>
      <c r="DJ85" s="52"/>
      <c r="DK85" s="52"/>
      <c r="DL85" s="52"/>
      <c r="DM85" s="52"/>
      <c r="DN85" s="52"/>
      <c r="DO85" s="52"/>
      <c r="DP85" s="52"/>
      <c r="DQ85" s="52"/>
      <c r="DR85" s="52"/>
      <c r="DS85" s="52"/>
      <c r="DT85" s="52"/>
    </row>
    <row r="86" spans="1:124" s="53" customFormat="1" x14ac:dyDescent="0.2">
      <c r="A86" s="50"/>
      <c r="B86" s="137"/>
      <c r="C86" s="137"/>
      <c r="D86" s="137"/>
      <c r="E86" s="137"/>
      <c r="F86" s="137"/>
      <c r="G86" s="137"/>
      <c r="H86" s="137"/>
      <c r="I86" s="137"/>
      <c r="J86" s="137"/>
      <c r="K86" s="130"/>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52"/>
      <c r="BT86" s="52"/>
      <c r="BU86" s="52"/>
      <c r="BV86" s="52"/>
      <c r="BW86" s="52"/>
      <c r="BX86" s="52"/>
      <c r="BY86" s="52"/>
      <c r="BZ86" s="52"/>
      <c r="CA86" s="52"/>
      <c r="CB86" s="52"/>
      <c r="CC86" s="52"/>
      <c r="CD86" s="52"/>
      <c r="CE86" s="52"/>
      <c r="CF86" s="52"/>
      <c r="CG86" s="52"/>
      <c r="CH86" s="52"/>
      <c r="CI86" s="52"/>
      <c r="CJ86" s="52"/>
      <c r="CK86" s="52"/>
      <c r="CL86" s="52"/>
      <c r="CM86" s="52"/>
      <c r="CN86" s="52"/>
      <c r="CO86" s="52"/>
      <c r="CP86" s="52"/>
      <c r="CQ86" s="52"/>
      <c r="CR86" s="52"/>
      <c r="CS86" s="52"/>
      <c r="CT86" s="52"/>
      <c r="CU86" s="52"/>
      <c r="CV86" s="52"/>
      <c r="CW86" s="52"/>
      <c r="CX86" s="52"/>
      <c r="CY86" s="52"/>
      <c r="CZ86" s="52"/>
      <c r="DA86" s="52"/>
      <c r="DB86" s="52"/>
      <c r="DC86" s="52"/>
      <c r="DD86" s="52"/>
      <c r="DE86" s="52"/>
      <c r="DF86" s="52"/>
      <c r="DG86" s="52"/>
      <c r="DH86" s="52"/>
      <c r="DI86" s="52"/>
      <c r="DJ86" s="52"/>
      <c r="DK86" s="52"/>
      <c r="DL86" s="52"/>
      <c r="DM86" s="52"/>
      <c r="DN86" s="52"/>
      <c r="DO86" s="52"/>
      <c r="DP86" s="52"/>
      <c r="DQ86" s="52"/>
      <c r="DR86" s="52"/>
      <c r="DS86" s="52"/>
      <c r="DT86" s="52"/>
    </row>
    <row r="87" spans="1:124" s="52" customFormat="1" ht="28.5" x14ac:dyDescent="0.2">
      <c r="A87" s="50"/>
      <c r="B87" s="306" t="s">
        <v>86</v>
      </c>
      <c r="C87" s="306"/>
      <c r="D87" s="306"/>
      <c r="E87" s="129"/>
      <c r="F87" s="129" t="s">
        <v>24</v>
      </c>
      <c r="G87" s="129"/>
      <c r="H87" s="199" t="str">
        <f>IF(Qa.i.&gt;0,Qtextile*Qa.i.*(1-Ffixation)+Qtextile*Qa.i.*Fresidual_liquor,"??")</f>
        <v>??</v>
      </c>
      <c r="I87" s="128" t="s">
        <v>22</v>
      </c>
      <c r="J87" s="128" t="s">
        <v>8</v>
      </c>
      <c r="K87" s="140" t="s">
        <v>280</v>
      </c>
    </row>
    <row r="88" spans="1:124" s="52" customFormat="1" x14ac:dyDescent="0.2">
      <c r="A88" s="50"/>
      <c r="B88" s="129"/>
      <c r="C88" s="129"/>
      <c r="D88" s="124"/>
      <c r="E88" s="129"/>
      <c r="F88" s="129"/>
      <c r="G88" s="129"/>
      <c r="H88" s="126"/>
      <c r="I88" s="128"/>
      <c r="J88" s="128"/>
      <c r="K88" s="140"/>
    </row>
    <row r="89" spans="1:124" s="52" customFormat="1" x14ac:dyDescent="0.2">
      <c r="A89" s="50"/>
      <c r="B89" s="124"/>
      <c r="C89" s="124"/>
      <c r="D89" s="124"/>
      <c r="E89" s="126"/>
      <c r="F89" s="175"/>
      <c r="G89" s="175"/>
      <c r="H89" s="126"/>
      <c r="I89" s="216"/>
      <c r="J89" s="216"/>
      <c r="K89" s="217"/>
    </row>
    <row r="90" spans="1:124" s="30" customFormat="1" x14ac:dyDescent="0.2">
      <c r="I90" s="40"/>
      <c r="J90" s="40"/>
      <c r="K90" s="31"/>
    </row>
    <row r="91" spans="1:124" s="30" customFormat="1" x14ac:dyDescent="0.2">
      <c r="B91" s="141" t="s">
        <v>12</v>
      </c>
      <c r="C91" s="141"/>
      <c r="D91" s="141"/>
      <c r="H91" s="143"/>
      <c r="I91" s="144"/>
      <c r="J91" s="40"/>
      <c r="K91" s="31"/>
    </row>
    <row r="92" spans="1:124" s="30" customFormat="1" x14ac:dyDescent="0.2">
      <c r="B92" s="141"/>
      <c r="C92" s="141"/>
      <c r="I92" s="145"/>
      <c r="J92" s="40"/>
      <c r="K92" s="31"/>
    </row>
    <row r="93" spans="1:124" s="30" customFormat="1" x14ac:dyDescent="0.2">
      <c r="B93" s="141"/>
      <c r="C93" s="141"/>
      <c r="I93" s="145"/>
      <c r="J93" s="40"/>
      <c r="K93" s="31"/>
    </row>
    <row r="94" spans="1:124" s="30" customFormat="1" x14ac:dyDescent="0.2">
      <c r="I94" s="145"/>
      <c r="J94" s="40"/>
      <c r="K94" s="31"/>
    </row>
    <row r="95" spans="1:124" s="30" customFormat="1" ht="18" x14ac:dyDescent="0.2">
      <c r="B95" s="101" t="s">
        <v>509</v>
      </c>
      <c r="C95" s="291"/>
      <c r="I95" s="145"/>
      <c r="J95" s="40"/>
      <c r="K95" s="31"/>
    </row>
    <row r="96" spans="1:124" s="30" customFormat="1" x14ac:dyDescent="0.2">
      <c r="B96" s="249"/>
      <c r="C96" s="249"/>
      <c r="I96" s="145"/>
      <c r="J96" s="40"/>
      <c r="K96" s="31"/>
    </row>
    <row r="97" spans="1:20" ht="15" x14ac:dyDescent="0.2">
      <c r="A97" s="33"/>
      <c r="B97" s="105" t="s">
        <v>510</v>
      </c>
      <c r="C97" s="146"/>
      <c r="D97" s="212"/>
      <c r="E97" s="103"/>
      <c r="F97" s="103"/>
      <c r="G97" s="103"/>
      <c r="H97" s="33"/>
      <c r="I97" s="33"/>
      <c r="J97" s="33"/>
      <c r="K97" s="33"/>
      <c r="L97" s="33"/>
      <c r="M97" s="33"/>
    </row>
    <row r="98" spans="1:20" ht="15" x14ac:dyDescent="0.2">
      <c r="A98" s="33"/>
      <c r="B98" s="104"/>
      <c r="C98" s="104"/>
      <c r="D98" s="212"/>
      <c r="E98" s="103"/>
      <c r="F98" s="103"/>
      <c r="G98" s="103"/>
      <c r="H98" s="33"/>
      <c r="I98" s="33"/>
      <c r="J98" s="33"/>
      <c r="K98" s="33"/>
      <c r="L98" s="33"/>
      <c r="M98" s="33"/>
    </row>
    <row r="99" spans="1:20" x14ac:dyDescent="0.2">
      <c r="A99" s="33"/>
      <c r="B99" s="106" t="s">
        <v>19</v>
      </c>
      <c r="C99" s="106"/>
      <c r="D99" s="106"/>
      <c r="E99" s="106"/>
      <c r="F99" s="35"/>
      <c r="G99" s="35"/>
      <c r="H99" s="35"/>
      <c r="I99" s="35"/>
      <c r="J99" s="35"/>
      <c r="K99" s="36"/>
    </row>
    <row r="100" spans="1:20" ht="14.25" x14ac:dyDescent="0.25">
      <c r="A100" s="33"/>
      <c r="B100" s="94" t="s">
        <v>502</v>
      </c>
      <c r="C100" s="94"/>
      <c r="D100" s="94"/>
      <c r="E100" s="94"/>
      <c r="F100" s="94"/>
      <c r="G100" s="94"/>
      <c r="H100" s="94"/>
      <c r="I100" s="94"/>
      <c r="J100" s="94"/>
      <c r="K100" s="94"/>
      <c r="L100" s="33"/>
      <c r="M100" s="33"/>
      <c r="N100" s="33"/>
      <c r="O100" s="33"/>
      <c r="P100" s="33"/>
      <c r="Q100" s="33"/>
      <c r="R100" s="33"/>
      <c r="S100" s="33"/>
      <c r="T100" s="33"/>
    </row>
    <row r="101" spans="1:20" ht="16.5" customHeight="1" x14ac:dyDescent="0.2">
      <c r="A101" s="33"/>
      <c r="B101" s="307" t="s">
        <v>503</v>
      </c>
      <c r="C101" s="307"/>
      <c r="D101" s="307"/>
      <c r="E101" s="307"/>
      <c r="F101" s="307"/>
      <c r="G101" s="307"/>
      <c r="H101" s="307"/>
      <c r="I101" s="307"/>
      <c r="J101" s="307"/>
      <c r="K101" s="307"/>
      <c r="L101" s="33"/>
      <c r="M101" s="33"/>
      <c r="N101" s="33"/>
      <c r="O101" s="33"/>
      <c r="P101" s="33"/>
      <c r="Q101" s="33"/>
      <c r="R101" s="33"/>
      <c r="S101" s="33"/>
      <c r="T101" s="33"/>
    </row>
    <row r="102" spans="1:20" ht="14.25" x14ac:dyDescent="0.25">
      <c r="A102" s="33"/>
      <c r="B102" s="94" t="s">
        <v>504</v>
      </c>
      <c r="C102" s="94"/>
      <c r="D102" s="94"/>
      <c r="E102" s="94"/>
      <c r="F102" s="94"/>
      <c r="G102" s="94"/>
      <c r="H102" s="94"/>
      <c r="I102" s="94"/>
      <c r="J102" s="94"/>
      <c r="K102" s="94"/>
      <c r="L102" s="33"/>
      <c r="M102" s="33"/>
      <c r="N102" s="33"/>
      <c r="O102" s="33"/>
      <c r="P102" s="33"/>
      <c r="Q102" s="33"/>
      <c r="R102" s="33"/>
      <c r="S102" s="33"/>
      <c r="T102" s="33"/>
    </row>
    <row r="103" spans="1:20" s="30" customFormat="1" ht="15" x14ac:dyDescent="0.2">
      <c r="A103" s="33"/>
      <c r="E103" s="110"/>
      <c r="F103" s="111"/>
      <c r="G103" s="111"/>
      <c r="H103" s="112"/>
      <c r="I103" s="112"/>
      <c r="J103" s="112"/>
      <c r="K103" s="33"/>
      <c r="L103" s="33"/>
      <c r="M103" s="33"/>
      <c r="N103" s="33"/>
      <c r="O103" s="33"/>
    </row>
    <row r="104" spans="1:20" ht="15" x14ac:dyDescent="0.2">
      <c r="A104" s="33"/>
      <c r="B104" s="113" t="s">
        <v>0</v>
      </c>
      <c r="C104" s="113"/>
      <c r="D104" s="113"/>
      <c r="E104" s="113"/>
      <c r="F104" s="115"/>
      <c r="G104" s="115"/>
      <c r="H104" s="115"/>
      <c r="I104" s="115"/>
      <c r="J104" s="115"/>
      <c r="K104" s="116"/>
    </row>
    <row r="105" spans="1:20" x14ac:dyDescent="0.2">
      <c r="A105" s="33"/>
      <c r="B105" s="117"/>
      <c r="C105" s="117"/>
      <c r="D105" s="117"/>
      <c r="E105" s="117"/>
      <c r="F105" s="117"/>
      <c r="G105" s="117"/>
      <c r="H105" s="117"/>
      <c r="I105" s="117"/>
      <c r="J105" s="117"/>
      <c r="K105" s="119"/>
    </row>
    <row r="106" spans="1:20" ht="15" x14ac:dyDescent="0.2">
      <c r="A106" s="33"/>
      <c r="B106" s="120" t="s">
        <v>2</v>
      </c>
      <c r="C106" s="120"/>
      <c r="D106" s="120"/>
      <c r="E106" s="120"/>
      <c r="F106" s="122" t="s">
        <v>4</v>
      </c>
      <c r="G106" s="122"/>
      <c r="H106" s="123" t="s">
        <v>7</v>
      </c>
      <c r="I106" s="123" t="s">
        <v>3</v>
      </c>
      <c r="J106" s="123" t="s">
        <v>11</v>
      </c>
      <c r="K106" s="122" t="s">
        <v>444</v>
      </c>
    </row>
    <row r="107" spans="1:20" x14ac:dyDescent="0.2">
      <c r="A107" s="33"/>
      <c r="B107" s="125"/>
      <c r="C107" s="125"/>
      <c r="D107" s="125"/>
      <c r="E107" s="125"/>
      <c r="F107" s="117"/>
      <c r="G107" s="117"/>
      <c r="H107" s="117"/>
      <c r="I107" s="117"/>
      <c r="J107" s="117"/>
      <c r="K107" s="119"/>
    </row>
    <row r="108" spans="1:20" x14ac:dyDescent="0.2">
      <c r="A108" s="33"/>
      <c r="B108" s="306" t="s">
        <v>281</v>
      </c>
      <c r="C108" s="306"/>
      <c r="D108" s="306"/>
      <c r="E108" s="134"/>
      <c r="F108" s="224" t="s">
        <v>282</v>
      </c>
      <c r="G108" s="224"/>
      <c r="H108" s="128">
        <v>10000</v>
      </c>
      <c r="I108" s="132" t="s">
        <v>283</v>
      </c>
      <c r="J108" s="132" t="s">
        <v>13</v>
      </c>
      <c r="K108" s="135"/>
    </row>
    <row r="109" spans="1:20" x14ac:dyDescent="0.2">
      <c r="A109" s="33"/>
      <c r="B109" s="124"/>
      <c r="C109" s="124"/>
      <c r="D109" s="175"/>
      <c r="E109" s="175"/>
      <c r="F109" s="126"/>
      <c r="G109" s="126"/>
      <c r="H109" s="126"/>
      <c r="I109" s="126"/>
      <c r="J109" s="126"/>
      <c r="K109" s="130"/>
    </row>
    <row r="110" spans="1:20" ht="14.25" x14ac:dyDescent="0.2">
      <c r="A110" s="33"/>
      <c r="B110" s="306" t="s">
        <v>214</v>
      </c>
      <c r="C110" s="306"/>
      <c r="D110" s="306"/>
      <c r="E110" s="175"/>
      <c r="F110" s="126" t="s">
        <v>82</v>
      </c>
      <c r="G110" s="126"/>
      <c r="H110" s="128">
        <v>0.2</v>
      </c>
      <c r="I110" s="132" t="s">
        <v>5</v>
      </c>
      <c r="J110" s="132" t="s">
        <v>13</v>
      </c>
      <c r="K110" s="130"/>
    </row>
    <row r="111" spans="1:20" s="52" customFormat="1" x14ac:dyDescent="0.2">
      <c r="B111" s="124"/>
      <c r="C111" s="124"/>
      <c r="D111" s="124"/>
      <c r="E111" s="129"/>
      <c r="F111" s="130"/>
      <c r="G111" s="130"/>
      <c r="H111" s="128"/>
      <c r="I111" s="128"/>
      <c r="J111" s="128"/>
      <c r="K111" s="130"/>
    </row>
    <row r="112" spans="1:20" s="52" customFormat="1" ht="26.25" customHeight="1" x14ac:dyDescent="0.2">
      <c r="B112" s="306" t="s">
        <v>331</v>
      </c>
      <c r="C112" s="306"/>
      <c r="D112" s="306"/>
      <c r="E112" s="129"/>
      <c r="F112" s="126" t="s">
        <v>284</v>
      </c>
      <c r="G112" s="126"/>
      <c r="H112" s="127"/>
      <c r="I112" s="132" t="s">
        <v>285</v>
      </c>
      <c r="J112" s="128" t="s">
        <v>6</v>
      </c>
      <c r="K112" s="130"/>
    </row>
    <row r="113" spans="1:188" s="52" customFormat="1" ht="13.5" thickBot="1" x14ac:dyDescent="0.25">
      <c r="B113" s="124"/>
      <c r="C113" s="124"/>
      <c r="D113" s="124"/>
      <c r="E113" s="129"/>
      <c r="F113" s="131"/>
      <c r="G113" s="131"/>
      <c r="H113" s="128"/>
      <c r="I113" s="128"/>
      <c r="J113" s="128"/>
      <c r="K113" s="130"/>
    </row>
    <row r="114" spans="1:188" s="52" customFormat="1" ht="39.75" thickTop="1" thickBot="1" x14ac:dyDescent="0.25">
      <c r="B114" s="129" t="s">
        <v>286</v>
      </c>
      <c r="C114" s="129"/>
      <c r="D114" s="148" t="s">
        <v>290</v>
      </c>
      <c r="E114" s="129"/>
      <c r="F114" s="131" t="s">
        <v>287</v>
      </c>
      <c r="G114" s="131"/>
      <c r="H114" s="203" t="str">
        <f>INDEX('Pick-lists &amp; Defaults'!C91:C96,MATCH('PT19-factory-treated textiles'!D114,Garments,0))</f>
        <v>??</v>
      </c>
      <c r="I114" s="132" t="s">
        <v>288</v>
      </c>
      <c r="J114" s="128" t="s">
        <v>45</v>
      </c>
      <c r="K114" s="130" t="s">
        <v>297</v>
      </c>
    </row>
    <row r="115" spans="1:188" s="52" customFormat="1" ht="13.5" thickTop="1" x14ac:dyDescent="0.2">
      <c r="B115" s="124"/>
      <c r="C115" s="124"/>
      <c r="D115" s="124"/>
      <c r="E115" s="129"/>
      <c r="F115" s="130"/>
      <c r="G115" s="130"/>
      <c r="H115" s="128"/>
      <c r="I115" s="128"/>
      <c r="J115" s="128"/>
      <c r="K115" s="229"/>
    </row>
    <row r="116" spans="1:188" s="52" customFormat="1" ht="14.25" x14ac:dyDescent="0.2">
      <c r="B116" s="306" t="s">
        <v>298</v>
      </c>
      <c r="C116" s="306"/>
      <c r="D116" s="306"/>
      <c r="E116" s="129"/>
      <c r="F116" s="130" t="s">
        <v>299</v>
      </c>
      <c r="G116" s="130"/>
      <c r="H116" s="128">
        <v>0.01</v>
      </c>
      <c r="I116" s="128" t="s">
        <v>5</v>
      </c>
      <c r="J116" s="128" t="s">
        <v>45</v>
      </c>
      <c r="K116" s="130" t="s">
        <v>300</v>
      </c>
    </row>
    <row r="117" spans="1:188" s="50" customFormat="1" x14ac:dyDescent="0.2">
      <c r="B117" s="124"/>
      <c r="C117" s="124"/>
      <c r="D117" s="124"/>
      <c r="E117" s="129"/>
      <c r="F117" s="130"/>
      <c r="G117" s="130"/>
      <c r="H117" s="128"/>
      <c r="I117" s="128"/>
      <c r="J117" s="128"/>
      <c r="K117" s="130"/>
    </row>
    <row r="118" spans="1:188" s="50" customFormat="1" ht="14.25" x14ac:dyDescent="0.2">
      <c r="B118" s="306" t="s">
        <v>301</v>
      </c>
      <c r="C118" s="306"/>
      <c r="D118" s="306"/>
      <c r="E118" s="129"/>
      <c r="F118" s="130" t="s">
        <v>302</v>
      </c>
      <c r="G118" s="130"/>
      <c r="H118" s="128">
        <v>0.5</v>
      </c>
      <c r="I118" s="128" t="s">
        <v>5</v>
      </c>
      <c r="J118" s="128" t="s">
        <v>13</v>
      </c>
      <c r="K118" s="229"/>
    </row>
    <row r="119" spans="1:188" s="50" customFormat="1" x14ac:dyDescent="0.2">
      <c r="B119" s="124"/>
      <c r="C119" s="124"/>
      <c r="D119" s="124"/>
      <c r="E119" s="129"/>
      <c r="F119" s="130"/>
      <c r="G119" s="130"/>
      <c r="H119" s="128"/>
      <c r="I119" s="128"/>
      <c r="J119" s="128"/>
      <c r="K119" s="130"/>
    </row>
    <row r="120" spans="1:188" s="52" customFormat="1" x14ac:dyDescent="0.2">
      <c r="B120" s="131"/>
      <c r="C120" s="131"/>
      <c r="D120" s="131"/>
      <c r="E120" s="131"/>
      <c r="F120" s="131"/>
      <c r="G120" s="131"/>
      <c r="H120" s="131"/>
      <c r="I120" s="131"/>
      <c r="J120" s="131"/>
      <c r="K120" s="130"/>
    </row>
    <row r="121" spans="1:188" s="53" customFormat="1" ht="15" x14ac:dyDescent="0.2">
      <c r="A121" s="50"/>
      <c r="B121" s="113" t="s">
        <v>1</v>
      </c>
      <c r="C121" s="113"/>
      <c r="D121" s="113"/>
      <c r="E121" s="113"/>
      <c r="F121" s="133"/>
      <c r="G121" s="133"/>
      <c r="H121" s="133"/>
      <c r="I121" s="133"/>
      <c r="J121" s="133"/>
      <c r="K121" s="174"/>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c r="AQ121" s="52"/>
      <c r="AR121" s="52"/>
      <c r="AS121" s="52"/>
      <c r="AT121" s="52"/>
      <c r="AU121" s="52"/>
      <c r="AV121" s="52"/>
      <c r="AW121" s="52"/>
      <c r="AX121" s="52"/>
      <c r="AY121" s="52"/>
      <c r="AZ121" s="52"/>
      <c r="BA121" s="52"/>
      <c r="BB121" s="52"/>
      <c r="BC121" s="52"/>
      <c r="BD121" s="52"/>
      <c r="BE121" s="52"/>
      <c r="BF121" s="52"/>
      <c r="BG121" s="52"/>
      <c r="BH121" s="52"/>
      <c r="BI121" s="52"/>
      <c r="BJ121" s="52"/>
      <c r="BK121" s="52"/>
      <c r="BL121" s="52"/>
      <c r="BM121" s="52"/>
      <c r="BN121" s="52"/>
      <c r="BO121" s="52"/>
      <c r="BP121" s="52"/>
      <c r="BQ121" s="52"/>
      <c r="BR121" s="52"/>
      <c r="BS121" s="52"/>
      <c r="BT121" s="52"/>
      <c r="BU121" s="52"/>
      <c r="BV121" s="52"/>
      <c r="BW121" s="52"/>
      <c r="BX121" s="52"/>
      <c r="BY121" s="52"/>
      <c r="BZ121" s="52"/>
      <c r="CA121" s="52"/>
      <c r="CB121" s="52"/>
      <c r="CC121" s="52"/>
      <c r="CD121" s="52"/>
      <c r="CE121" s="52"/>
      <c r="CF121" s="52"/>
      <c r="CG121" s="52"/>
      <c r="CH121" s="52"/>
      <c r="CI121" s="52"/>
      <c r="CJ121" s="52"/>
      <c r="CK121" s="52"/>
      <c r="CL121" s="52"/>
      <c r="CM121" s="52"/>
      <c r="CN121" s="52"/>
      <c r="CO121" s="52"/>
      <c r="CP121" s="52"/>
      <c r="CQ121" s="52"/>
      <c r="CR121" s="52"/>
      <c r="CS121" s="52"/>
      <c r="CT121" s="52"/>
      <c r="CU121" s="52"/>
      <c r="CV121" s="52"/>
      <c r="CW121" s="52"/>
      <c r="CX121" s="52"/>
      <c r="CY121" s="52"/>
      <c r="CZ121" s="52"/>
      <c r="DA121" s="52"/>
      <c r="DB121" s="52"/>
      <c r="DC121" s="52"/>
      <c r="DD121" s="52"/>
      <c r="DE121" s="52"/>
      <c r="DF121" s="52"/>
      <c r="DG121" s="52"/>
      <c r="DH121" s="52"/>
      <c r="DI121" s="52"/>
      <c r="DJ121" s="52"/>
      <c r="DK121" s="52"/>
      <c r="DL121" s="52"/>
      <c r="DM121" s="52"/>
      <c r="DN121" s="52"/>
      <c r="DO121" s="52"/>
      <c r="DP121" s="52"/>
      <c r="DQ121" s="52"/>
      <c r="DR121" s="52"/>
      <c r="DS121" s="52"/>
      <c r="DT121" s="52"/>
      <c r="DU121" s="52"/>
      <c r="DV121" s="52"/>
      <c r="DW121" s="52"/>
      <c r="DX121" s="52"/>
      <c r="DY121" s="52"/>
      <c r="DZ121" s="52"/>
      <c r="EA121" s="52"/>
      <c r="EB121" s="52"/>
      <c r="EC121" s="52"/>
      <c r="ED121" s="52"/>
      <c r="EE121" s="52"/>
      <c r="EF121" s="52"/>
      <c r="EG121" s="52"/>
      <c r="EH121" s="52"/>
      <c r="EI121" s="52"/>
      <c r="EJ121" s="52"/>
      <c r="EK121" s="52"/>
      <c r="EL121" s="52"/>
      <c r="EM121" s="52"/>
      <c r="EN121" s="52"/>
      <c r="EO121" s="52"/>
      <c r="EP121" s="52"/>
      <c r="EQ121" s="52"/>
      <c r="ER121" s="52"/>
      <c r="ES121" s="52"/>
      <c r="ET121" s="52"/>
      <c r="EU121" s="52"/>
      <c r="EV121" s="52"/>
      <c r="EW121" s="52"/>
      <c r="EX121" s="52"/>
      <c r="EY121" s="52"/>
      <c r="EZ121" s="52"/>
      <c r="FA121" s="52"/>
      <c r="FB121" s="52"/>
      <c r="FC121" s="52"/>
      <c r="FD121" s="52"/>
      <c r="FE121" s="52"/>
      <c r="FF121" s="52"/>
      <c r="FG121" s="52"/>
      <c r="FH121" s="52"/>
      <c r="FI121" s="52"/>
      <c r="FJ121" s="52"/>
      <c r="FK121" s="52"/>
      <c r="FL121" s="52"/>
      <c r="FM121" s="52"/>
      <c r="FN121" s="52"/>
      <c r="FO121" s="52"/>
      <c r="FP121" s="52"/>
      <c r="FQ121" s="52"/>
      <c r="FR121" s="52"/>
      <c r="FS121" s="52"/>
      <c r="FT121" s="52"/>
      <c r="FU121" s="52"/>
      <c r="FV121" s="52"/>
      <c r="FW121" s="52"/>
      <c r="FX121" s="52"/>
      <c r="FY121" s="52"/>
      <c r="FZ121" s="52"/>
      <c r="GA121" s="52"/>
      <c r="GB121" s="52"/>
      <c r="GC121" s="52"/>
      <c r="GD121" s="52"/>
      <c r="GE121" s="52"/>
      <c r="GF121" s="52"/>
    </row>
    <row r="122" spans="1:188" s="53" customFormat="1" x14ac:dyDescent="0.2">
      <c r="A122" s="50"/>
      <c r="B122" s="126"/>
      <c r="C122" s="126"/>
      <c r="D122" s="126"/>
      <c r="E122" s="126"/>
      <c r="F122" s="126"/>
      <c r="G122" s="126"/>
      <c r="H122" s="126"/>
      <c r="I122" s="126"/>
      <c r="J122" s="126"/>
      <c r="K122" s="130"/>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2"/>
      <c r="AL122" s="52"/>
      <c r="AM122" s="52"/>
      <c r="AN122" s="52"/>
      <c r="AO122" s="52"/>
      <c r="AP122" s="52"/>
      <c r="AQ122" s="52"/>
      <c r="AR122" s="52"/>
      <c r="AS122" s="52"/>
      <c r="AT122" s="52"/>
      <c r="AU122" s="52"/>
      <c r="AV122" s="52"/>
      <c r="AW122" s="52"/>
      <c r="AX122" s="52"/>
      <c r="AY122" s="52"/>
      <c r="AZ122" s="52"/>
      <c r="BA122" s="52"/>
      <c r="BB122" s="52"/>
      <c r="BC122" s="52"/>
      <c r="BD122" s="52"/>
      <c r="BE122" s="52"/>
      <c r="BF122" s="52"/>
      <c r="BG122" s="52"/>
      <c r="BH122" s="52"/>
      <c r="BI122" s="52"/>
      <c r="BJ122" s="52"/>
      <c r="BK122" s="52"/>
      <c r="BL122" s="52"/>
      <c r="BM122" s="52"/>
      <c r="BN122" s="52"/>
      <c r="BO122" s="52"/>
      <c r="BP122" s="52"/>
      <c r="BQ122" s="52"/>
      <c r="BR122" s="52"/>
      <c r="BS122" s="52"/>
      <c r="BT122" s="52"/>
      <c r="BU122" s="52"/>
      <c r="BV122" s="52"/>
      <c r="BW122" s="52"/>
      <c r="BX122" s="52"/>
      <c r="BY122" s="52"/>
      <c r="BZ122" s="52"/>
      <c r="CA122" s="52"/>
      <c r="CB122" s="52"/>
      <c r="CC122" s="52"/>
      <c r="CD122" s="52"/>
      <c r="CE122" s="52"/>
      <c r="CF122" s="52"/>
      <c r="CG122" s="52"/>
      <c r="CH122" s="52"/>
      <c r="CI122" s="52"/>
      <c r="CJ122" s="52"/>
      <c r="CK122" s="52"/>
      <c r="CL122" s="52"/>
      <c r="CM122" s="52"/>
      <c r="CN122" s="52"/>
      <c r="CO122" s="52"/>
      <c r="CP122" s="52"/>
      <c r="CQ122" s="52"/>
      <c r="CR122" s="52"/>
      <c r="CS122" s="52"/>
      <c r="CT122" s="52"/>
      <c r="CU122" s="52"/>
      <c r="CV122" s="52"/>
      <c r="CW122" s="52"/>
      <c r="CX122" s="52"/>
      <c r="CY122" s="52"/>
      <c r="CZ122" s="52"/>
      <c r="DA122" s="52"/>
      <c r="DB122" s="52"/>
      <c r="DC122" s="52"/>
      <c r="DD122" s="52"/>
      <c r="DE122" s="52"/>
      <c r="DF122" s="52"/>
      <c r="DG122" s="52"/>
      <c r="DH122" s="52"/>
      <c r="DI122" s="52"/>
      <c r="DJ122" s="52"/>
      <c r="DK122" s="52"/>
      <c r="DL122" s="52"/>
      <c r="DM122" s="52"/>
      <c r="DN122" s="52"/>
      <c r="DO122" s="52"/>
      <c r="DP122" s="52"/>
      <c r="DQ122" s="52"/>
      <c r="DR122" s="52"/>
      <c r="DS122" s="52"/>
      <c r="DT122" s="52"/>
      <c r="DU122" s="52"/>
      <c r="DV122" s="52"/>
      <c r="DW122" s="52"/>
      <c r="DX122" s="52"/>
      <c r="DY122" s="52"/>
      <c r="DZ122" s="52"/>
      <c r="EA122" s="52"/>
      <c r="EB122" s="52"/>
      <c r="EC122" s="52"/>
      <c r="ED122" s="52"/>
      <c r="EE122" s="52"/>
      <c r="EF122" s="52"/>
      <c r="EG122" s="52"/>
      <c r="EH122" s="52"/>
      <c r="EI122" s="52"/>
      <c r="EJ122" s="52"/>
      <c r="EK122" s="52"/>
      <c r="EL122" s="52"/>
      <c r="EM122" s="52"/>
      <c r="EN122" s="52"/>
      <c r="EO122" s="52"/>
      <c r="EP122" s="52"/>
      <c r="EQ122" s="52"/>
      <c r="ER122" s="52"/>
      <c r="ES122" s="52"/>
      <c r="ET122" s="52"/>
      <c r="EU122" s="52"/>
      <c r="EV122" s="52"/>
      <c r="EW122" s="52"/>
      <c r="EX122" s="52"/>
      <c r="EY122" s="52"/>
      <c r="EZ122" s="52"/>
      <c r="FA122" s="52"/>
      <c r="FB122" s="52"/>
      <c r="FC122" s="52"/>
      <c r="FD122" s="52"/>
      <c r="FE122" s="52"/>
      <c r="FF122" s="52"/>
      <c r="FG122" s="52"/>
      <c r="FH122" s="52"/>
      <c r="FI122" s="52"/>
      <c r="FJ122" s="52"/>
      <c r="FK122" s="52"/>
      <c r="FL122" s="52"/>
      <c r="FM122" s="52"/>
      <c r="FN122" s="52"/>
      <c r="FO122" s="52"/>
      <c r="FP122" s="52"/>
      <c r="FQ122" s="52"/>
      <c r="FR122" s="52"/>
      <c r="FS122" s="52"/>
      <c r="FT122" s="52"/>
      <c r="FU122" s="52"/>
      <c r="FV122" s="52"/>
      <c r="FW122" s="52"/>
      <c r="FX122" s="52"/>
      <c r="FY122" s="52"/>
      <c r="FZ122" s="52"/>
      <c r="GA122" s="52"/>
      <c r="GB122" s="52"/>
      <c r="GC122" s="52"/>
      <c r="GD122" s="52"/>
      <c r="GE122" s="52"/>
      <c r="GF122" s="52"/>
    </row>
    <row r="123" spans="1:188" s="53" customFormat="1" ht="15" x14ac:dyDescent="0.2">
      <c r="A123" s="50"/>
      <c r="B123" s="134" t="s">
        <v>2</v>
      </c>
      <c r="C123" s="134"/>
      <c r="D123" s="134"/>
      <c r="E123" s="134"/>
      <c r="F123" s="135" t="s">
        <v>4</v>
      </c>
      <c r="G123" s="135"/>
      <c r="H123" s="136" t="s">
        <v>7</v>
      </c>
      <c r="I123" s="136" t="s">
        <v>3</v>
      </c>
      <c r="J123" s="136" t="s">
        <v>11</v>
      </c>
      <c r="K123" s="122" t="s">
        <v>444</v>
      </c>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c r="AQ123" s="52"/>
      <c r="AR123" s="52"/>
      <c r="AS123" s="52"/>
      <c r="AT123" s="52"/>
      <c r="AU123" s="52"/>
      <c r="AV123" s="52"/>
      <c r="AW123" s="52"/>
      <c r="AX123" s="52"/>
      <c r="AY123" s="52"/>
      <c r="AZ123" s="52"/>
      <c r="BA123" s="52"/>
      <c r="BB123" s="52"/>
      <c r="BC123" s="52"/>
      <c r="BD123" s="52"/>
      <c r="BE123" s="52"/>
      <c r="BF123" s="52"/>
      <c r="BG123" s="52"/>
      <c r="BH123" s="52"/>
      <c r="BI123" s="52"/>
      <c r="BJ123" s="52"/>
      <c r="BK123" s="52"/>
      <c r="BL123" s="52"/>
      <c r="BM123" s="52"/>
      <c r="BN123" s="52"/>
      <c r="BO123" s="52"/>
      <c r="BP123" s="52"/>
      <c r="BQ123" s="52"/>
      <c r="BR123" s="52"/>
      <c r="BS123" s="52"/>
      <c r="BT123" s="52"/>
      <c r="BU123" s="52"/>
      <c r="BV123" s="52"/>
      <c r="BW123" s="52"/>
      <c r="BX123" s="52"/>
      <c r="BY123" s="52"/>
      <c r="BZ123" s="52"/>
      <c r="CA123" s="52"/>
      <c r="CB123" s="52"/>
      <c r="CC123" s="52"/>
      <c r="CD123" s="52"/>
      <c r="CE123" s="52"/>
      <c r="CF123" s="52"/>
      <c r="CG123" s="52"/>
      <c r="CH123" s="52"/>
      <c r="CI123" s="52"/>
      <c r="CJ123" s="52"/>
      <c r="CK123" s="52"/>
      <c r="CL123" s="52"/>
      <c r="CM123" s="52"/>
      <c r="CN123" s="52"/>
      <c r="CO123" s="52"/>
      <c r="CP123" s="52"/>
      <c r="CQ123" s="52"/>
      <c r="CR123" s="52"/>
      <c r="CS123" s="52"/>
      <c r="CT123" s="52"/>
      <c r="CU123" s="52"/>
      <c r="CV123" s="52"/>
      <c r="CW123" s="52"/>
      <c r="CX123" s="52"/>
      <c r="CY123" s="52"/>
      <c r="CZ123" s="52"/>
      <c r="DA123" s="52"/>
      <c r="DB123" s="52"/>
      <c r="DC123" s="52"/>
      <c r="DD123" s="52"/>
      <c r="DE123" s="52"/>
      <c r="DF123" s="52"/>
      <c r="DG123" s="52"/>
      <c r="DH123" s="52"/>
      <c r="DI123" s="52"/>
      <c r="DJ123" s="52"/>
      <c r="DK123" s="52"/>
      <c r="DL123" s="52"/>
      <c r="DM123" s="52"/>
      <c r="DN123" s="52"/>
      <c r="DO123" s="52"/>
      <c r="DP123" s="52"/>
      <c r="DQ123" s="52"/>
      <c r="DR123" s="52"/>
      <c r="DS123" s="52"/>
      <c r="DT123" s="52"/>
      <c r="DU123" s="52"/>
      <c r="DV123" s="52"/>
      <c r="DW123" s="52"/>
      <c r="DX123" s="52"/>
      <c r="DY123" s="52"/>
      <c r="DZ123" s="52"/>
      <c r="EA123" s="52"/>
      <c r="EB123" s="52"/>
      <c r="EC123" s="52"/>
      <c r="ED123" s="52"/>
      <c r="EE123" s="52"/>
      <c r="EF123" s="52"/>
      <c r="EG123" s="52"/>
      <c r="EH123" s="52"/>
      <c r="EI123" s="52"/>
      <c r="EJ123" s="52"/>
      <c r="EK123" s="52"/>
      <c r="EL123" s="52"/>
      <c r="EM123" s="52"/>
      <c r="EN123" s="52"/>
      <c r="EO123" s="52"/>
      <c r="EP123" s="52"/>
      <c r="EQ123" s="52"/>
      <c r="ER123" s="52"/>
      <c r="ES123" s="52"/>
      <c r="ET123" s="52"/>
      <c r="EU123" s="52"/>
      <c r="EV123" s="52"/>
      <c r="EW123" s="52"/>
      <c r="EX123" s="52"/>
      <c r="EY123" s="52"/>
      <c r="EZ123" s="52"/>
      <c r="FA123" s="52"/>
      <c r="FB123" s="52"/>
      <c r="FC123" s="52"/>
      <c r="FD123" s="52"/>
      <c r="FE123" s="52"/>
      <c r="FF123" s="52"/>
      <c r="FG123" s="52"/>
      <c r="FH123" s="52"/>
      <c r="FI123" s="52"/>
      <c r="FJ123" s="52"/>
      <c r="FK123" s="52"/>
      <c r="FL123" s="52"/>
      <c r="FM123" s="52"/>
      <c r="FN123" s="52"/>
      <c r="FO123" s="52"/>
      <c r="FP123" s="52"/>
      <c r="FQ123" s="52"/>
      <c r="FR123" s="52"/>
      <c r="FS123" s="52"/>
      <c r="FT123" s="52"/>
      <c r="FU123" s="52"/>
      <c r="FV123" s="52"/>
      <c r="FW123" s="52"/>
      <c r="FX123" s="52"/>
      <c r="FY123" s="52"/>
      <c r="FZ123" s="52"/>
      <c r="GA123" s="52"/>
      <c r="GB123" s="52"/>
      <c r="GC123" s="52"/>
      <c r="GD123" s="52"/>
      <c r="GE123" s="52"/>
      <c r="GF123" s="52"/>
    </row>
    <row r="124" spans="1:188" s="53" customFormat="1" x14ac:dyDescent="0.2">
      <c r="A124" s="50"/>
      <c r="B124" s="137"/>
      <c r="C124" s="137"/>
      <c r="D124" s="137"/>
      <c r="E124" s="137"/>
      <c r="F124" s="137"/>
      <c r="G124" s="137"/>
      <c r="H124" s="137"/>
      <c r="I124" s="137"/>
      <c r="J124" s="137"/>
      <c r="K124" s="130"/>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52"/>
      <c r="AL124" s="52"/>
      <c r="AM124" s="52"/>
      <c r="AN124" s="52"/>
      <c r="AO124" s="52"/>
      <c r="AP124" s="52"/>
      <c r="AQ124" s="52"/>
      <c r="AR124" s="52"/>
      <c r="AS124" s="52"/>
      <c r="AT124" s="52"/>
      <c r="AU124" s="52"/>
      <c r="AV124" s="52"/>
      <c r="AW124" s="52"/>
      <c r="AX124" s="52"/>
      <c r="AY124" s="52"/>
      <c r="AZ124" s="52"/>
      <c r="BA124" s="52"/>
      <c r="BB124" s="52"/>
      <c r="BC124" s="52"/>
      <c r="BD124" s="52"/>
      <c r="BE124" s="52"/>
      <c r="BF124" s="52"/>
      <c r="BG124" s="52"/>
      <c r="BH124" s="52"/>
      <c r="BI124" s="52"/>
      <c r="BJ124" s="52"/>
      <c r="BK124" s="52"/>
      <c r="BL124" s="52"/>
      <c r="BM124" s="52"/>
      <c r="BN124" s="52"/>
      <c r="BO124" s="52"/>
      <c r="BP124" s="52"/>
      <c r="BQ124" s="52"/>
      <c r="BR124" s="52"/>
      <c r="BS124" s="52"/>
      <c r="BT124" s="52"/>
      <c r="BU124" s="52"/>
      <c r="BV124" s="52"/>
      <c r="BW124" s="52"/>
      <c r="BX124" s="52"/>
      <c r="BY124" s="52"/>
      <c r="BZ124" s="52"/>
      <c r="CA124" s="52"/>
      <c r="CB124" s="52"/>
      <c r="CC124" s="52"/>
      <c r="CD124" s="52"/>
      <c r="CE124" s="52"/>
      <c r="CF124" s="52"/>
      <c r="CG124" s="52"/>
      <c r="CH124" s="52"/>
      <c r="CI124" s="52"/>
      <c r="CJ124" s="52"/>
      <c r="CK124" s="52"/>
      <c r="CL124" s="52"/>
      <c r="CM124" s="52"/>
      <c r="CN124" s="52"/>
      <c r="CO124" s="52"/>
      <c r="CP124" s="52"/>
      <c r="CQ124" s="52"/>
      <c r="CR124" s="52"/>
      <c r="CS124" s="52"/>
      <c r="CT124" s="52"/>
      <c r="CU124" s="52"/>
      <c r="CV124" s="52"/>
      <c r="CW124" s="52"/>
      <c r="CX124" s="52"/>
      <c r="CY124" s="52"/>
      <c r="CZ124" s="52"/>
      <c r="DA124" s="52"/>
      <c r="DB124" s="52"/>
      <c r="DC124" s="52"/>
      <c r="DD124" s="52"/>
      <c r="DE124" s="52"/>
      <c r="DF124" s="52"/>
      <c r="DG124" s="52"/>
      <c r="DH124" s="52"/>
      <c r="DI124" s="52"/>
      <c r="DJ124" s="52"/>
      <c r="DK124" s="52"/>
      <c r="DL124" s="52"/>
      <c r="DM124" s="52"/>
      <c r="DN124" s="52"/>
      <c r="DO124" s="52"/>
      <c r="DP124" s="52"/>
      <c r="DQ124" s="52"/>
      <c r="DR124" s="52"/>
      <c r="DS124" s="52"/>
      <c r="DT124" s="52"/>
      <c r="DU124" s="52"/>
      <c r="DV124" s="52"/>
      <c r="DW124" s="52"/>
      <c r="DX124" s="52"/>
      <c r="DY124" s="52"/>
      <c r="DZ124" s="52"/>
      <c r="EA124" s="52"/>
      <c r="EB124" s="52"/>
      <c r="EC124" s="52"/>
      <c r="ED124" s="52"/>
      <c r="EE124" s="52"/>
      <c r="EF124" s="52"/>
      <c r="EG124" s="52"/>
      <c r="EH124" s="52"/>
      <c r="EI124" s="52"/>
      <c r="EJ124" s="52"/>
      <c r="EK124" s="52"/>
      <c r="EL124" s="52"/>
      <c r="EM124" s="52"/>
      <c r="EN124" s="52"/>
      <c r="EO124" s="52"/>
      <c r="EP124" s="52"/>
      <c r="EQ124" s="52"/>
      <c r="ER124" s="52"/>
      <c r="ES124" s="52"/>
      <c r="ET124" s="52"/>
      <c r="EU124" s="52"/>
      <c r="EV124" s="52"/>
      <c r="EW124" s="52"/>
      <c r="EX124" s="52"/>
      <c r="EY124" s="52"/>
      <c r="EZ124" s="52"/>
      <c r="FA124" s="52"/>
      <c r="FB124" s="52"/>
      <c r="FC124" s="52"/>
      <c r="FD124" s="52"/>
      <c r="FE124" s="52"/>
      <c r="FF124" s="52"/>
      <c r="FG124" s="52"/>
      <c r="FH124" s="52"/>
      <c r="FI124" s="52"/>
      <c r="FJ124" s="52"/>
      <c r="FK124" s="52"/>
      <c r="FL124" s="52"/>
      <c r="FM124" s="52"/>
      <c r="FN124" s="52"/>
      <c r="FO124" s="52"/>
      <c r="FP124" s="52"/>
      <c r="FQ124" s="52"/>
      <c r="FR124" s="52"/>
      <c r="FS124" s="52"/>
      <c r="FT124" s="52"/>
      <c r="FU124" s="52"/>
      <c r="FV124" s="52"/>
      <c r="FW124" s="52"/>
      <c r="FX124" s="52"/>
      <c r="FY124" s="52"/>
      <c r="FZ124" s="52"/>
      <c r="GA124" s="52"/>
      <c r="GB124" s="52"/>
      <c r="GC124" s="52"/>
      <c r="GD124" s="52"/>
      <c r="GE124" s="52"/>
      <c r="GF124" s="52"/>
    </row>
    <row r="125" spans="1:188" s="53" customFormat="1" ht="33" customHeight="1" x14ac:dyDescent="0.2">
      <c r="A125" s="50"/>
      <c r="B125" s="306" t="s">
        <v>86</v>
      </c>
      <c r="C125" s="306"/>
      <c r="D125" s="306"/>
      <c r="E125" s="129"/>
      <c r="F125" s="129" t="s">
        <v>24</v>
      </c>
      <c r="G125" s="129"/>
      <c r="H125" s="199" t="str">
        <f>IF(AND(Qa.i._garment&gt;0,NOT(AREAgarment="??")), Nlocal*Qa.i._garment*AREAgarment*Finh*Fwater*Fpenetr*0.000001,"??")</f>
        <v>??</v>
      </c>
      <c r="I125" s="118" t="s">
        <v>22</v>
      </c>
      <c r="J125" s="118" t="s">
        <v>8</v>
      </c>
      <c r="K125" s="124" t="s">
        <v>303</v>
      </c>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52"/>
      <c r="AL125" s="52"/>
      <c r="AM125" s="52"/>
      <c r="AN125" s="52"/>
      <c r="AO125" s="52"/>
      <c r="AP125" s="52"/>
      <c r="AQ125" s="52"/>
      <c r="AR125" s="52"/>
      <c r="AS125" s="52"/>
      <c r="AT125" s="52"/>
      <c r="AU125" s="52"/>
      <c r="AV125" s="52"/>
      <c r="AW125" s="52"/>
      <c r="AX125" s="52"/>
      <c r="AY125" s="52"/>
      <c r="AZ125" s="52"/>
      <c r="BA125" s="52"/>
      <c r="BB125" s="52"/>
      <c r="BC125" s="52"/>
      <c r="BD125" s="52"/>
      <c r="BE125" s="52"/>
      <c r="BF125" s="52"/>
      <c r="BG125" s="52"/>
      <c r="BH125" s="52"/>
      <c r="BI125" s="52"/>
      <c r="BJ125" s="52"/>
      <c r="BK125" s="52"/>
      <c r="BL125" s="52"/>
      <c r="BM125" s="52"/>
      <c r="BN125" s="52"/>
      <c r="BO125" s="52"/>
      <c r="BP125" s="52"/>
      <c r="BQ125" s="52"/>
      <c r="BR125" s="52"/>
      <c r="BS125" s="52"/>
      <c r="BT125" s="52"/>
      <c r="BU125" s="52"/>
      <c r="BV125" s="52"/>
      <c r="BW125" s="52"/>
      <c r="BX125" s="52"/>
      <c r="BY125" s="52"/>
      <c r="BZ125" s="52"/>
      <c r="CA125" s="52"/>
      <c r="CB125" s="52"/>
      <c r="CC125" s="52"/>
      <c r="CD125" s="52"/>
      <c r="CE125" s="52"/>
      <c r="CF125" s="52"/>
      <c r="CG125" s="52"/>
      <c r="CH125" s="52"/>
      <c r="CI125" s="52"/>
      <c r="CJ125" s="52"/>
      <c r="CK125" s="52"/>
      <c r="CL125" s="52"/>
      <c r="CM125" s="52"/>
      <c r="CN125" s="52"/>
      <c r="CO125" s="52"/>
      <c r="CP125" s="52"/>
      <c r="CQ125" s="52"/>
      <c r="CR125" s="52"/>
      <c r="CS125" s="52"/>
      <c r="CT125" s="52"/>
      <c r="CU125" s="52"/>
      <c r="CV125" s="52"/>
      <c r="CW125" s="52"/>
      <c r="CX125" s="52"/>
      <c r="CY125" s="52"/>
      <c r="CZ125" s="52"/>
      <c r="DA125" s="52"/>
      <c r="DB125" s="52"/>
      <c r="DC125" s="52"/>
      <c r="DD125" s="52"/>
      <c r="DE125" s="52"/>
      <c r="DF125" s="52"/>
      <c r="DG125" s="52"/>
      <c r="DH125" s="52"/>
      <c r="DI125" s="52"/>
      <c r="DJ125" s="52"/>
      <c r="DK125" s="52"/>
      <c r="DL125" s="52"/>
      <c r="DM125" s="52"/>
      <c r="DN125" s="52"/>
      <c r="DO125" s="52"/>
      <c r="DP125" s="52"/>
      <c r="DQ125" s="52"/>
      <c r="DR125" s="52"/>
      <c r="DS125" s="52"/>
      <c r="DT125" s="52"/>
      <c r="DU125" s="52"/>
      <c r="DV125" s="52"/>
      <c r="DW125" s="52"/>
      <c r="DX125" s="52"/>
      <c r="DY125" s="52"/>
      <c r="DZ125" s="52"/>
      <c r="EA125" s="52"/>
      <c r="EB125" s="52"/>
      <c r="EC125" s="52"/>
      <c r="ED125" s="52"/>
      <c r="EE125" s="52"/>
      <c r="EF125" s="52"/>
      <c r="EG125" s="52"/>
      <c r="EH125" s="52"/>
      <c r="EI125" s="52"/>
      <c r="EJ125" s="52"/>
      <c r="EK125" s="52"/>
      <c r="EL125" s="52"/>
      <c r="EM125" s="52"/>
      <c r="EN125" s="52"/>
      <c r="EO125" s="52"/>
      <c r="EP125" s="52"/>
      <c r="EQ125" s="52"/>
      <c r="ER125" s="52"/>
      <c r="ES125" s="52"/>
      <c r="ET125" s="52"/>
      <c r="EU125" s="52"/>
      <c r="EV125" s="52"/>
      <c r="EW125" s="52"/>
      <c r="EX125" s="52"/>
      <c r="EY125" s="52"/>
      <c r="EZ125" s="52"/>
      <c r="FA125" s="52"/>
      <c r="FB125" s="52"/>
      <c r="FC125" s="52"/>
      <c r="FD125" s="52"/>
      <c r="FE125" s="52"/>
      <c r="FF125" s="52"/>
      <c r="FG125" s="52"/>
      <c r="FH125" s="52"/>
      <c r="FI125" s="52"/>
      <c r="FJ125" s="52"/>
      <c r="FK125" s="52"/>
      <c r="FL125" s="52"/>
      <c r="FM125" s="52"/>
      <c r="FN125" s="52"/>
      <c r="FO125" s="52"/>
      <c r="FP125" s="52"/>
      <c r="FQ125" s="52"/>
      <c r="FR125" s="52"/>
      <c r="FS125" s="52"/>
      <c r="FT125" s="52"/>
      <c r="FU125" s="52"/>
      <c r="FV125" s="52"/>
      <c r="FW125" s="52"/>
      <c r="FX125" s="52"/>
      <c r="FY125" s="52"/>
      <c r="FZ125" s="52"/>
      <c r="GA125" s="52"/>
      <c r="GB125" s="52"/>
      <c r="GC125" s="52"/>
      <c r="GD125" s="52"/>
      <c r="GE125" s="52"/>
      <c r="GF125" s="52"/>
    </row>
    <row r="126" spans="1:188" s="53" customFormat="1" x14ac:dyDescent="0.2">
      <c r="A126" s="50"/>
      <c r="B126" s="124"/>
      <c r="C126" s="124"/>
      <c r="D126" s="124"/>
      <c r="E126" s="129"/>
      <c r="F126" s="129"/>
      <c r="G126" s="129"/>
      <c r="H126" s="129"/>
      <c r="I126" s="118"/>
      <c r="J126" s="118"/>
      <c r="K126" s="124"/>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2"/>
      <c r="AL126" s="52"/>
      <c r="AM126" s="52"/>
      <c r="AN126" s="52"/>
      <c r="AO126" s="52"/>
      <c r="AP126" s="52"/>
      <c r="AQ126" s="52"/>
      <c r="AR126" s="52"/>
      <c r="AS126" s="52"/>
      <c r="AT126" s="52"/>
      <c r="AU126" s="52"/>
      <c r="AV126" s="52"/>
      <c r="AW126" s="52"/>
      <c r="AX126" s="52"/>
      <c r="AY126" s="52"/>
      <c r="AZ126" s="52"/>
      <c r="BA126" s="52"/>
      <c r="BB126" s="52"/>
      <c r="BC126" s="52"/>
      <c r="BD126" s="52"/>
      <c r="BE126" s="52"/>
      <c r="BF126" s="52"/>
      <c r="BG126" s="52"/>
      <c r="BH126" s="52"/>
      <c r="BI126" s="52"/>
      <c r="BJ126" s="52"/>
      <c r="BK126" s="52"/>
      <c r="BL126" s="52"/>
      <c r="BM126" s="52"/>
      <c r="BN126" s="52"/>
      <c r="BO126" s="52"/>
      <c r="BP126" s="52"/>
      <c r="BQ126" s="52"/>
      <c r="BR126" s="52"/>
      <c r="BS126" s="52"/>
      <c r="BT126" s="52"/>
      <c r="BU126" s="52"/>
      <c r="BV126" s="52"/>
      <c r="BW126" s="52"/>
      <c r="BX126" s="52"/>
      <c r="BY126" s="52"/>
      <c r="BZ126" s="52"/>
      <c r="CA126" s="52"/>
      <c r="CB126" s="52"/>
      <c r="CC126" s="52"/>
      <c r="CD126" s="52"/>
      <c r="CE126" s="52"/>
      <c r="CF126" s="52"/>
      <c r="CG126" s="52"/>
      <c r="CH126" s="52"/>
      <c r="CI126" s="52"/>
      <c r="CJ126" s="52"/>
      <c r="CK126" s="52"/>
      <c r="CL126" s="52"/>
      <c r="CM126" s="52"/>
      <c r="CN126" s="52"/>
      <c r="CO126" s="52"/>
      <c r="CP126" s="52"/>
      <c r="CQ126" s="52"/>
      <c r="CR126" s="52"/>
      <c r="CS126" s="52"/>
      <c r="CT126" s="52"/>
      <c r="CU126" s="52"/>
      <c r="CV126" s="52"/>
      <c r="CW126" s="52"/>
      <c r="CX126" s="52"/>
      <c r="CY126" s="52"/>
      <c r="CZ126" s="52"/>
      <c r="DA126" s="52"/>
      <c r="DB126" s="52"/>
      <c r="DC126" s="52"/>
      <c r="DD126" s="52"/>
      <c r="DE126" s="52"/>
      <c r="DF126" s="52"/>
      <c r="DG126" s="52"/>
      <c r="DH126" s="52"/>
      <c r="DI126" s="52"/>
      <c r="DJ126" s="52"/>
      <c r="DK126" s="52"/>
      <c r="DL126" s="52"/>
      <c r="DM126" s="52"/>
      <c r="DN126" s="52"/>
      <c r="DO126" s="52"/>
      <c r="DP126" s="52"/>
      <c r="DQ126" s="52"/>
      <c r="DR126" s="52"/>
      <c r="DS126" s="52"/>
      <c r="DT126" s="52"/>
      <c r="DU126" s="52"/>
      <c r="DV126" s="52"/>
      <c r="DW126" s="52"/>
      <c r="DX126" s="52"/>
      <c r="DY126" s="52"/>
      <c r="DZ126" s="52"/>
      <c r="EA126" s="52"/>
      <c r="EB126" s="52"/>
      <c r="EC126" s="52"/>
      <c r="ED126" s="52"/>
      <c r="EE126" s="52"/>
      <c r="EF126" s="52"/>
      <c r="EG126" s="52"/>
      <c r="EH126" s="52"/>
      <c r="EI126" s="52"/>
      <c r="EJ126" s="52"/>
      <c r="EK126" s="52"/>
      <c r="EL126" s="52"/>
      <c r="EM126" s="52"/>
      <c r="EN126" s="52"/>
      <c r="EO126" s="52"/>
      <c r="EP126" s="52"/>
      <c r="EQ126" s="52"/>
      <c r="ER126" s="52"/>
      <c r="ES126" s="52"/>
      <c r="ET126" s="52"/>
      <c r="EU126" s="52"/>
      <c r="EV126" s="52"/>
      <c r="EW126" s="52"/>
      <c r="EX126" s="52"/>
      <c r="EY126" s="52"/>
      <c r="EZ126" s="52"/>
      <c r="FA126" s="52"/>
      <c r="FB126" s="52"/>
      <c r="FC126" s="52"/>
      <c r="FD126" s="52"/>
      <c r="FE126" s="52"/>
      <c r="FF126" s="52"/>
      <c r="FG126" s="52"/>
      <c r="FH126" s="52"/>
      <c r="FI126" s="52"/>
      <c r="FJ126" s="52"/>
      <c r="FK126" s="52"/>
      <c r="FL126" s="52"/>
      <c r="FM126" s="52"/>
      <c r="FN126" s="52"/>
      <c r="FO126" s="52"/>
      <c r="FP126" s="52"/>
      <c r="FQ126" s="52"/>
      <c r="FR126" s="52"/>
      <c r="FS126" s="52"/>
      <c r="FT126" s="52"/>
      <c r="FU126" s="52"/>
      <c r="FV126" s="52"/>
      <c r="FW126" s="52"/>
      <c r="FX126" s="52"/>
      <c r="FY126" s="52"/>
      <c r="FZ126" s="52"/>
      <c r="GA126" s="52"/>
      <c r="GB126" s="52"/>
      <c r="GC126" s="52"/>
      <c r="GD126" s="52"/>
      <c r="GE126" s="52"/>
      <c r="GF126" s="52"/>
    </row>
    <row r="127" spans="1:188" s="52" customFormat="1" x14ac:dyDescent="0.2">
      <c r="A127" s="50"/>
      <c r="B127" s="306"/>
      <c r="C127" s="306"/>
      <c r="D127" s="306"/>
      <c r="E127" s="124"/>
      <c r="F127" s="129"/>
      <c r="G127" s="129"/>
      <c r="H127" s="129"/>
      <c r="I127" s="129"/>
      <c r="J127" s="129"/>
      <c r="K127" s="232"/>
    </row>
    <row r="128" spans="1:188" s="30" customFormat="1" x14ac:dyDescent="0.2">
      <c r="I128" s="40"/>
      <c r="J128" s="40"/>
    </row>
    <row r="129" spans="1:20" s="30" customFormat="1" x14ac:dyDescent="0.2">
      <c r="B129" s="141" t="s">
        <v>12</v>
      </c>
      <c r="C129" s="141"/>
      <c r="D129" s="141"/>
      <c r="H129" s="143"/>
      <c r="I129" s="144"/>
      <c r="J129" s="40"/>
      <c r="K129" s="31"/>
    </row>
    <row r="130" spans="1:20" s="30" customFormat="1" x14ac:dyDescent="0.2">
      <c r="F130" s="31"/>
      <c r="G130" s="31"/>
    </row>
    <row r="131" spans="1:20" s="30" customFormat="1" x14ac:dyDescent="0.2">
      <c r="F131" s="31"/>
      <c r="G131" s="31"/>
    </row>
    <row r="132" spans="1:20" ht="15" x14ac:dyDescent="0.2">
      <c r="A132" s="33"/>
      <c r="B132" s="105" t="s">
        <v>511</v>
      </c>
      <c r="C132" s="146"/>
      <c r="D132" s="212"/>
      <c r="E132" s="103"/>
      <c r="F132" s="103"/>
      <c r="G132" s="103"/>
      <c r="H132" s="33"/>
      <c r="I132" s="33"/>
      <c r="J132" s="33"/>
      <c r="K132" s="33"/>
      <c r="L132" s="33"/>
      <c r="M132" s="33"/>
    </row>
    <row r="133" spans="1:20" ht="15" x14ac:dyDescent="0.2">
      <c r="A133" s="33"/>
      <c r="B133" s="104"/>
      <c r="C133" s="104"/>
      <c r="D133" s="212"/>
      <c r="E133" s="103"/>
      <c r="F133" s="103"/>
      <c r="G133" s="103"/>
      <c r="H133" s="33"/>
      <c r="I133" s="33"/>
      <c r="J133" s="33"/>
      <c r="K133" s="33"/>
      <c r="L133" s="33"/>
      <c r="M133" s="33"/>
    </row>
    <row r="134" spans="1:20" x14ac:dyDescent="0.2">
      <c r="A134" s="33"/>
      <c r="B134" s="106" t="s">
        <v>19</v>
      </c>
      <c r="C134" s="219"/>
      <c r="D134" s="219"/>
      <c r="E134" s="219"/>
      <c r="F134" s="33"/>
      <c r="G134" s="33"/>
      <c r="H134" s="33"/>
      <c r="I134" s="33"/>
      <c r="J134" s="33"/>
      <c r="K134" s="34"/>
    </row>
    <row r="135" spans="1:20" ht="14.25" x14ac:dyDescent="0.25">
      <c r="A135" s="33"/>
      <c r="B135" s="94" t="s">
        <v>505</v>
      </c>
      <c r="C135" s="221"/>
      <c r="D135" s="221"/>
      <c r="E135" s="221"/>
      <c r="F135" s="157"/>
      <c r="G135" s="157"/>
      <c r="H135" s="157"/>
      <c r="I135" s="157"/>
      <c r="J135" s="157"/>
      <c r="K135" s="157"/>
      <c r="L135" s="33"/>
      <c r="M135" s="33"/>
      <c r="N135" s="33"/>
      <c r="O135" s="33"/>
      <c r="P135" s="33"/>
      <c r="Q135" s="33"/>
      <c r="R135" s="33"/>
      <c r="S135" s="33"/>
      <c r="T135" s="33"/>
    </row>
    <row r="136" spans="1:20" ht="33.75" customHeight="1" x14ac:dyDescent="0.2">
      <c r="A136" s="33"/>
      <c r="B136" s="307" t="s">
        <v>506</v>
      </c>
      <c r="C136" s="307"/>
      <c r="D136" s="307"/>
      <c r="E136" s="307"/>
      <c r="F136" s="307"/>
      <c r="G136" s="307"/>
      <c r="H136" s="307"/>
      <c r="I136" s="307"/>
      <c r="J136" s="307"/>
      <c r="K136" s="307"/>
      <c r="L136" s="33"/>
      <c r="M136" s="33"/>
      <c r="N136" s="33"/>
      <c r="O136" s="33"/>
      <c r="P136" s="33"/>
      <c r="Q136" s="33"/>
      <c r="R136" s="33"/>
      <c r="S136" s="33"/>
      <c r="T136" s="33"/>
    </row>
    <row r="137" spans="1:20" s="30" customFormat="1" ht="15" x14ac:dyDescent="0.2">
      <c r="A137" s="33"/>
      <c r="E137" s="110"/>
      <c r="F137" s="111"/>
      <c r="G137" s="111"/>
      <c r="H137" s="112"/>
      <c r="I137" s="112"/>
      <c r="J137" s="112"/>
      <c r="K137" s="33"/>
      <c r="L137" s="33"/>
      <c r="M137" s="33"/>
      <c r="N137" s="33"/>
      <c r="O137" s="33"/>
    </row>
    <row r="138" spans="1:20" ht="15" x14ac:dyDescent="0.2">
      <c r="A138" s="33"/>
      <c r="B138" s="113" t="s">
        <v>0</v>
      </c>
      <c r="C138" s="113"/>
      <c r="D138" s="113"/>
      <c r="E138" s="113"/>
      <c r="F138" s="115"/>
      <c r="G138" s="115"/>
      <c r="H138" s="115"/>
      <c r="I138" s="115"/>
      <c r="J138" s="115"/>
      <c r="K138" s="116"/>
    </row>
    <row r="139" spans="1:20" x14ac:dyDescent="0.2">
      <c r="A139" s="33"/>
      <c r="B139" s="117"/>
      <c r="C139" s="117"/>
      <c r="D139" s="117"/>
      <c r="E139" s="117"/>
      <c r="F139" s="117"/>
      <c r="G139" s="117"/>
      <c r="H139" s="117"/>
      <c r="I139" s="117"/>
      <c r="J139" s="117"/>
      <c r="K139" s="119"/>
    </row>
    <row r="140" spans="1:20" ht="15" x14ac:dyDescent="0.2">
      <c r="A140" s="33"/>
      <c r="B140" s="120" t="s">
        <v>2</v>
      </c>
      <c r="C140" s="120"/>
      <c r="D140" s="120"/>
      <c r="E140" s="120"/>
      <c r="F140" s="122" t="s">
        <v>4</v>
      </c>
      <c r="G140" s="122"/>
      <c r="H140" s="123" t="s">
        <v>7</v>
      </c>
      <c r="I140" s="123" t="s">
        <v>3</v>
      </c>
      <c r="J140" s="123" t="s">
        <v>11</v>
      </c>
      <c r="K140" s="122" t="s">
        <v>444</v>
      </c>
    </row>
    <row r="141" spans="1:20" x14ac:dyDescent="0.2">
      <c r="A141" s="33"/>
      <c r="B141" s="125"/>
      <c r="C141" s="125"/>
      <c r="D141" s="125"/>
      <c r="E141" s="125"/>
      <c r="F141" s="117"/>
      <c r="G141" s="117"/>
      <c r="H141" s="117"/>
      <c r="I141" s="117"/>
      <c r="J141" s="117"/>
      <c r="K141" s="119"/>
    </row>
    <row r="142" spans="1:20" ht="15" x14ac:dyDescent="0.2">
      <c r="A142" s="33"/>
      <c r="B142" s="306" t="s">
        <v>305</v>
      </c>
      <c r="C142" s="306"/>
      <c r="D142" s="306"/>
      <c r="E142" s="125"/>
      <c r="F142" s="126" t="s">
        <v>304</v>
      </c>
      <c r="G142" s="126"/>
      <c r="H142" s="127"/>
      <c r="I142" s="132" t="s">
        <v>306</v>
      </c>
      <c r="J142" s="149" t="s">
        <v>6</v>
      </c>
      <c r="K142" s="292"/>
    </row>
    <row r="143" spans="1:20" x14ac:dyDescent="0.2">
      <c r="A143" s="33"/>
      <c r="B143" s="306"/>
      <c r="C143" s="306"/>
      <c r="D143" s="306"/>
      <c r="E143" s="125"/>
      <c r="F143" s="117"/>
      <c r="G143" s="117"/>
      <c r="H143" s="117"/>
      <c r="I143" s="117"/>
      <c r="J143" s="117"/>
      <c r="K143" s="119"/>
    </row>
    <row r="144" spans="1:20" ht="15" x14ac:dyDescent="0.2">
      <c r="A144" s="33"/>
      <c r="B144" s="306" t="s">
        <v>307</v>
      </c>
      <c r="C144" s="306"/>
      <c r="D144" s="306"/>
      <c r="E144" s="134"/>
      <c r="F144" s="131" t="s">
        <v>308</v>
      </c>
      <c r="G144" s="131"/>
      <c r="H144" s="128">
        <v>48</v>
      </c>
      <c r="I144" s="132" t="s">
        <v>309</v>
      </c>
      <c r="J144" s="132" t="s">
        <v>13</v>
      </c>
      <c r="K144" s="135"/>
    </row>
    <row r="145" spans="1:11" x14ac:dyDescent="0.2">
      <c r="A145" s="33"/>
      <c r="B145" s="124"/>
      <c r="C145" s="124"/>
      <c r="D145" s="175"/>
      <c r="E145" s="175"/>
      <c r="F145" s="126"/>
      <c r="G145" s="126"/>
      <c r="H145" s="126"/>
      <c r="I145" s="126"/>
      <c r="J145" s="126"/>
      <c r="K145" s="130"/>
    </row>
    <row r="146" spans="1:11" ht="14.25" x14ac:dyDescent="0.2">
      <c r="A146" s="33"/>
      <c r="B146" s="306" t="s">
        <v>310</v>
      </c>
      <c r="C146" s="306"/>
      <c r="D146" s="306"/>
      <c r="E146" s="175"/>
      <c r="F146" s="126" t="s">
        <v>311</v>
      </c>
      <c r="G146" s="126"/>
      <c r="H146" s="128">
        <v>120</v>
      </c>
      <c r="I146" s="132" t="s">
        <v>10</v>
      </c>
      <c r="J146" s="132" t="s">
        <v>13</v>
      </c>
      <c r="K146" s="130"/>
    </row>
    <row r="147" spans="1:11" s="52" customFormat="1" x14ac:dyDescent="0.2">
      <c r="B147" s="124"/>
      <c r="C147" s="124"/>
      <c r="D147" s="124"/>
      <c r="E147" s="129"/>
      <c r="F147" s="130"/>
      <c r="G147" s="130"/>
      <c r="H147" s="128"/>
      <c r="I147" s="128"/>
      <c r="J147" s="128"/>
      <c r="K147" s="130"/>
    </row>
    <row r="148" spans="1:11" s="52" customFormat="1" ht="14.25" x14ac:dyDescent="0.2">
      <c r="B148" s="306" t="s">
        <v>64</v>
      </c>
      <c r="C148" s="306"/>
      <c r="D148" s="306"/>
      <c r="E148" s="129"/>
      <c r="F148" s="131" t="s">
        <v>312</v>
      </c>
      <c r="G148" s="131"/>
      <c r="H148" s="128">
        <v>120</v>
      </c>
      <c r="I148" s="132" t="s">
        <v>5</v>
      </c>
      <c r="J148" s="132" t="s">
        <v>13</v>
      </c>
      <c r="K148" s="130"/>
    </row>
    <row r="149" spans="1:11" s="52" customFormat="1" x14ac:dyDescent="0.2">
      <c r="B149" s="124"/>
      <c r="C149" s="124"/>
      <c r="D149" s="124"/>
      <c r="E149" s="129"/>
      <c r="F149" s="131"/>
      <c r="G149" s="131"/>
      <c r="H149" s="128"/>
      <c r="I149" s="132"/>
      <c r="J149" s="132"/>
      <c r="K149" s="130"/>
    </row>
    <row r="150" spans="1:11" s="52" customFormat="1" ht="14.25" x14ac:dyDescent="0.2">
      <c r="B150" s="306" t="s">
        <v>326</v>
      </c>
      <c r="C150" s="306"/>
      <c r="D150" s="306"/>
      <c r="E150" s="129"/>
      <c r="F150" s="131" t="s">
        <v>65</v>
      </c>
      <c r="G150" s="131"/>
      <c r="H150" s="128">
        <v>1</v>
      </c>
      <c r="I150" s="132" t="s">
        <v>10</v>
      </c>
      <c r="J150" s="132" t="s">
        <v>13</v>
      </c>
      <c r="K150" s="130"/>
    </row>
    <row r="151" spans="1:11" s="52" customFormat="1" x14ac:dyDescent="0.2">
      <c r="B151" s="124"/>
      <c r="C151" s="124"/>
      <c r="D151" s="124"/>
      <c r="E151" s="129"/>
      <c r="F151" s="131"/>
      <c r="G151" s="131"/>
      <c r="H151" s="128"/>
      <c r="I151" s="128"/>
      <c r="J151" s="128"/>
      <c r="K151" s="130"/>
    </row>
    <row r="152" spans="1:11" s="52" customFormat="1" ht="45.75" customHeight="1" x14ac:dyDescent="0.2">
      <c r="B152" s="306" t="s">
        <v>329</v>
      </c>
      <c r="C152" s="306"/>
      <c r="D152" s="306"/>
      <c r="E152" s="129"/>
      <c r="F152" s="131" t="s">
        <v>327</v>
      </c>
      <c r="G152" s="131"/>
      <c r="H152" s="127"/>
      <c r="I152" s="132" t="s">
        <v>306</v>
      </c>
      <c r="J152" s="128" t="s">
        <v>33</v>
      </c>
      <c r="K152" s="119"/>
    </row>
    <row r="153" spans="1:11" s="52" customFormat="1" x14ac:dyDescent="0.2">
      <c r="B153" s="124"/>
      <c r="C153" s="124"/>
      <c r="D153" s="124"/>
      <c r="E153" s="129"/>
      <c r="F153" s="130"/>
      <c r="G153" s="130"/>
      <c r="H153" s="128"/>
      <c r="I153" s="128"/>
      <c r="J153" s="128"/>
      <c r="K153" s="229"/>
    </row>
    <row r="154" spans="1:11" s="52" customFormat="1" ht="15" x14ac:dyDescent="0.2">
      <c r="B154" s="306" t="s">
        <v>313</v>
      </c>
      <c r="C154" s="306"/>
      <c r="D154" s="306"/>
      <c r="E154" s="129"/>
      <c r="F154" s="130" t="s">
        <v>60</v>
      </c>
      <c r="G154" s="130"/>
      <c r="H154" s="127"/>
      <c r="I154" s="132" t="s">
        <v>314</v>
      </c>
      <c r="J154" s="149" t="s">
        <v>6</v>
      </c>
      <c r="K154" s="130"/>
    </row>
    <row r="155" spans="1:11" s="50" customFormat="1" x14ac:dyDescent="0.2">
      <c r="B155" s="124"/>
      <c r="C155" s="124"/>
      <c r="D155" s="124"/>
      <c r="E155" s="129"/>
      <c r="F155" s="130"/>
      <c r="G155" s="130"/>
      <c r="H155" s="128"/>
      <c r="I155" s="128"/>
      <c r="J155" s="128"/>
      <c r="K155" s="130"/>
    </row>
    <row r="156" spans="1:11" s="50" customFormat="1" ht="15" x14ac:dyDescent="0.2">
      <c r="B156" s="306" t="s">
        <v>315</v>
      </c>
      <c r="C156" s="306"/>
      <c r="D156" s="306"/>
      <c r="E156" s="129"/>
      <c r="F156" s="130" t="s">
        <v>53</v>
      </c>
      <c r="G156" s="130"/>
      <c r="H156" s="128">
        <v>0.9</v>
      </c>
      <c r="I156" s="128" t="s">
        <v>54</v>
      </c>
      <c r="J156" s="128" t="s">
        <v>13</v>
      </c>
      <c r="K156" s="130"/>
    </row>
    <row r="157" spans="1:11" s="50" customFormat="1" x14ac:dyDescent="0.2">
      <c r="B157" s="124"/>
      <c r="C157" s="124"/>
      <c r="D157" s="124"/>
      <c r="E157" s="129"/>
      <c r="F157" s="130"/>
      <c r="G157" s="130"/>
      <c r="H157" s="128"/>
      <c r="I157" s="128"/>
      <c r="J157" s="128"/>
      <c r="K157" s="229"/>
    </row>
    <row r="158" spans="1:11" s="50" customFormat="1" ht="15" x14ac:dyDescent="0.2">
      <c r="B158" s="306" t="s">
        <v>56</v>
      </c>
      <c r="C158" s="306"/>
      <c r="D158" s="306"/>
      <c r="E158" s="129"/>
      <c r="F158" s="130" t="s">
        <v>316</v>
      </c>
      <c r="G158" s="130"/>
      <c r="H158" s="128">
        <v>1700</v>
      </c>
      <c r="I158" s="128" t="s">
        <v>57</v>
      </c>
      <c r="J158" s="128" t="s">
        <v>13</v>
      </c>
      <c r="K158" s="229"/>
    </row>
    <row r="159" spans="1:11" s="50" customFormat="1" x14ac:dyDescent="0.2">
      <c r="B159" s="124"/>
      <c r="C159" s="124"/>
      <c r="D159" s="124"/>
      <c r="E159" s="129"/>
      <c r="F159" s="130"/>
      <c r="G159" s="130"/>
      <c r="H159" s="128"/>
      <c r="I159" s="128"/>
      <c r="J159" s="128"/>
      <c r="K159" s="130"/>
    </row>
    <row r="160" spans="1:11" s="52" customFormat="1" x14ac:dyDescent="0.2">
      <c r="B160" s="131"/>
      <c r="C160" s="131"/>
      <c r="D160" s="131"/>
      <c r="E160" s="131"/>
      <c r="F160" s="131"/>
      <c r="G160" s="131"/>
      <c r="H160" s="131"/>
      <c r="I160" s="131"/>
      <c r="J160" s="131"/>
      <c r="K160" s="130"/>
    </row>
    <row r="161" spans="1:188" s="53" customFormat="1" ht="15" x14ac:dyDescent="0.2">
      <c r="A161" s="50"/>
      <c r="B161" s="113" t="s">
        <v>1</v>
      </c>
      <c r="C161" s="113"/>
      <c r="D161" s="113"/>
      <c r="E161" s="113"/>
      <c r="F161" s="133"/>
      <c r="G161" s="133"/>
      <c r="H161" s="133"/>
      <c r="I161" s="133"/>
      <c r="J161" s="133"/>
      <c r="K161" s="174"/>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2"/>
      <c r="AK161" s="52"/>
      <c r="AL161" s="52"/>
      <c r="AM161" s="52"/>
      <c r="AN161" s="52"/>
      <c r="AO161" s="52"/>
      <c r="AP161" s="52"/>
      <c r="AQ161" s="52"/>
      <c r="AR161" s="52"/>
      <c r="AS161" s="52"/>
      <c r="AT161" s="52"/>
      <c r="AU161" s="52"/>
      <c r="AV161" s="52"/>
      <c r="AW161" s="52"/>
      <c r="AX161" s="52"/>
      <c r="AY161" s="52"/>
      <c r="AZ161" s="52"/>
      <c r="BA161" s="52"/>
      <c r="BB161" s="52"/>
      <c r="BC161" s="52"/>
      <c r="BD161" s="52"/>
      <c r="BE161" s="52"/>
      <c r="BF161" s="52"/>
      <c r="BG161" s="52"/>
      <c r="BH161" s="52"/>
      <c r="BI161" s="52"/>
      <c r="BJ161" s="52"/>
      <c r="BK161" s="52"/>
      <c r="BL161" s="52"/>
      <c r="BM161" s="52"/>
      <c r="BN161" s="52"/>
      <c r="BO161" s="52"/>
      <c r="BP161" s="52"/>
      <c r="BQ161" s="52"/>
      <c r="BR161" s="52"/>
      <c r="BS161" s="52"/>
      <c r="BT161" s="52"/>
      <c r="BU161" s="52"/>
      <c r="BV161" s="52"/>
      <c r="BW161" s="52"/>
      <c r="BX161" s="52"/>
      <c r="BY161" s="52"/>
      <c r="BZ161" s="52"/>
      <c r="CA161" s="52"/>
      <c r="CB161" s="52"/>
      <c r="CC161" s="52"/>
      <c r="CD161" s="52"/>
      <c r="CE161" s="52"/>
      <c r="CF161" s="52"/>
      <c r="CG161" s="52"/>
      <c r="CH161" s="52"/>
      <c r="CI161" s="52"/>
      <c r="CJ161" s="52"/>
      <c r="CK161" s="52"/>
      <c r="CL161" s="52"/>
      <c r="CM161" s="52"/>
      <c r="CN161" s="52"/>
      <c r="CO161" s="52"/>
      <c r="CP161" s="52"/>
      <c r="CQ161" s="52"/>
      <c r="CR161" s="52"/>
      <c r="CS161" s="52"/>
      <c r="CT161" s="52"/>
      <c r="CU161" s="52"/>
      <c r="CV161" s="52"/>
      <c r="CW161" s="52"/>
      <c r="CX161" s="52"/>
      <c r="CY161" s="52"/>
      <c r="CZ161" s="52"/>
      <c r="DA161" s="52"/>
      <c r="DB161" s="52"/>
      <c r="DC161" s="52"/>
      <c r="DD161" s="52"/>
      <c r="DE161" s="52"/>
      <c r="DF161" s="52"/>
      <c r="DG161" s="52"/>
      <c r="DH161" s="52"/>
      <c r="DI161" s="52"/>
      <c r="DJ161" s="52"/>
      <c r="DK161" s="52"/>
      <c r="DL161" s="52"/>
      <c r="DM161" s="52"/>
      <c r="DN161" s="52"/>
      <c r="DO161" s="52"/>
      <c r="DP161" s="52"/>
      <c r="DQ161" s="52"/>
      <c r="DR161" s="52"/>
      <c r="DS161" s="52"/>
      <c r="DT161" s="52"/>
      <c r="DU161" s="52"/>
      <c r="DV161" s="52"/>
      <c r="DW161" s="52"/>
      <c r="DX161" s="52"/>
      <c r="DY161" s="52"/>
      <c r="DZ161" s="52"/>
      <c r="EA161" s="52"/>
      <c r="EB161" s="52"/>
      <c r="EC161" s="52"/>
      <c r="ED161" s="52"/>
      <c r="EE161" s="52"/>
      <c r="EF161" s="52"/>
      <c r="EG161" s="52"/>
      <c r="EH161" s="52"/>
      <c r="EI161" s="52"/>
      <c r="EJ161" s="52"/>
      <c r="EK161" s="52"/>
      <c r="EL161" s="52"/>
      <c r="EM161" s="52"/>
      <c r="EN161" s="52"/>
      <c r="EO161" s="52"/>
      <c r="EP161" s="52"/>
      <c r="EQ161" s="52"/>
      <c r="ER161" s="52"/>
      <c r="ES161" s="52"/>
      <c r="ET161" s="52"/>
      <c r="EU161" s="52"/>
      <c r="EV161" s="52"/>
      <c r="EW161" s="52"/>
      <c r="EX161" s="52"/>
      <c r="EY161" s="52"/>
      <c r="EZ161" s="52"/>
      <c r="FA161" s="52"/>
      <c r="FB161" s="52"/>
      <c r="FC161" s="52"/>
      <c r="FD161" s="52"/>
      <c r="FE161" s="52"/>
      <c r="FF161" s="52"/>
      <c r="FG161" s="52"/>
      <c r="FH161" s="52"/>
      <c r="FI161" s="52"/>
      <c r="FJ161" s="52"/>
      <c r="FK161" s="52"/>
      <c r="FL161" s="52"/>
      <c r="FM161" s="52"/>
      <c r="FN161" s="52"/>
      <c r="FO161" s="52"/>
      <c r="FP161" s="52"/>
      <c r="FQ161" s="52"/>
      <c r="FR161" s="52"/>
      <c r="FS161" s="52"/>
      <c r="FT161" s="52"/>
      <c r="FU161" s="52"/>
      <c r="FV161" s="52"/>
      <c r="FW161" s="52"/>
      <c r="FX161" s="52"/>
      <c r="FY161" s="52"/>
      <c r="FZ161" s="52"/>
      <c r="GA161" s="52"/>
      <c r="GB161" s="52"/>
      <c r="GC161" s="52"/>
      <c r="GD161" s="52"/>
      <c r="GE161" s="52"/>
      <c r="GF161" s="52"/>
    </row>
    <row r="162" spans="1:188" s="53" customFormat="1" x14ac:dyDescent="0.2">
      <c r="A162" s="50"/>
      <c r="B162" s="126"/>
      <c r="C162" s="126"/>
      <c r="D162" s="126"/>
      <c r="E162" s="126"/>
      <c r="F162" s="126"/>
      <c r="G162" s="126"/>
      <c r="H162" s="126"/>
      <c r="I162" s="126"/>
      <c r="J162" s="126"/>
      <c r="K162" s="130"/>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52"/>
      <c r="AL162" s="52"/>
      <c r="AM162" s="52"/>
      <c r="AN162" s="52"/>
      <c r="AO162" s="52"/>
      <c r="AP162" s="52"/>
      <c r="AQ162" s="52"/>
      <c r="AR162" s="52"/>
      <c r="AS162" s="52"/>
      <c r="AT162" s="52"/>
      <c r="AU162" s="52"/>
      <c r="AV162" s="52"/>
      <c r="AW162" s="52"/>
      <c r="AX162" s="52"/>
      <c r="AY162" s="52"/>
      <c r="AZ162" s="52"/>
      <c r="BA162" s="52"/>
      <c r="BB162" s="52"/>
      <c r="BC162" s="52"/>
      <c r="BD162" s="52"/>
      <c r="BE162" s="52"/>
      <c r="BF162" s="52"/>
      <c r="BG162" s="52"/>
      <c r="BH162" s="52"/>
      <c r="BI162" s="52"/>
      <c r="BJ162" s="52"/>
      <c r="BK162" s="52"/>
      <c r="BL162" s="52"/>
      <c r="BM162" s="52"/>
      <c r="BN162" s="52"/>
      <c r="BO162" s="52"/>
      <c r="BP162" s="52"/>
      <c r="BQ162" s="52"/>
      <c r="BR162" s="52"/>
      <c r="BS162" s="52"/>
      <c r="BT162" s="52"/>
      <c r="BU162" s="52"/>
      <c r="BV162" s="52"/>
      <c r="BW162" s="52"/>
      <c r="BX162" s="52"/>
      <c r="BY162" s="52"/>
      <c r="BZ162" s="52"/>
      <c r="CA162" s="52"/>
      <c r="CB162" s="52"/>
      <c r="CC162" s="52"/>
      <c r="CD162" s="52"/>
      <c r="CE162" s="52"/>
      <c r="CF162" s="52"/>
      <c r="CG162" s="52"/>
      <c r="CH162" s="52"/>
      <c r="CI162" s="52"/>
      <c r="CJ162" s="52"/>
      <c r="CK162" s="52"/>
      <c r="CL162" s="52"/>
      <c r="CM162" s="52"/>
      <c r="CN162" s="52"/>
      <c r="CO162" s="52"/>
      <c r="CP162" s="52"/>
      <c r="CQ162" s="52"/>
      <c r="CR162" s="52"/>
      <c r="CS162" s="52"/>
      <c r="CT162" s="52"/>
      <c r="CU162" s="52"/>
      <c r="CV162" s="52"/>
      <c r="CW162" s="52"/>
      <c r="CX162" s="52"/>
      <c r="CY162" s="52"/>
      <c r="CZ162" s="52"/>
      <c r="DA162" s="52"/>
      <c r="DB162" s="52"/>
      <c r="DC162" s="52"/>
      <c r="DD162" s="52"/>
      <c r="DE162" s="52"/>
      <c r="DF162" s="52"/>
      <c r="DG162" s="52"/>
      <c r="DH162" s="52"/>
      <c r="DI162" s="52"/>
      <c r="DJ162" s="52"/>
      <c r="DK162" s="52"/>
      <c r="DL162" s="52"/>
      <c r="DM162" s="52"/>
      <c r="DN162" s="52"/>
      <c r="DO162" s="52"/>
      <c r="DP162" s="52"/>
      <c r="DQ162" s="52"/>
      <c r="DR162" s="52"/>
      <c r="DS162" s="52"/>
      <c r="DT162" s="52"/>
      <c r="DU162" s="52"/>
      <c r="DV162" s="52"/>
      <c r="DW162" s="52"/>
      <c r="DX162" s="52"/>
      <c r="DY162" s="52"/>
      <c r="DZ162" s="52"/>
      <c r="EA162" s="52"/>
      <c r="EB162" s="52"/>
      <c r="EC162" s="52"/>
      <c r="ED162" s="52"/>
      <c r="EE162" s="52"/>
      <c r="EF162" s="52"/>
      <c r="EG162" s="52"/>
      <c r="EH162" s="52"/>
      <c r="EI162" s="52"/>
      <c r="EJ162" s="52"/>
      <c r="EK162" s="52"/>
      <c r="EL162" s="52"/>
      <c r="EM162" s="52"/>
      <c r="EN162" s="52"/>
      <c r="EO162" s="52"/>
      <c r="EP162" s="52"/>
      <c r="EQ162" s="52"/>
      <c r="ER162" s="52"/>
      <c r="ES162" s="52"/>
      <c r="ET162" s="52"/>
      <c r="EU162" s="52"/>
      <c r="EV162" s="52"/>
      <c r="EW162" s="52"/>
      <c r="EX162" s="52"/>
      <c r="EY162" s="52"/>
      <c r="EZ162" s="52"/>
      <c r="FA162" s="52"/>
      <c r="FB162" s="52"/>
      <c r="FC162" s="52"/>
      <c r="FD162" s="52"/>
      <c r="FE162" s="52"/>
      <c r="FF162" s="52"/>
      <c r="FG162" s="52"/>
      <c r="FH162" s="52"/>
      <c r="FI162" s="52"/>
      <c r="FJ162" s="52"/>
      <c r="FK162" s="52"/>
      <c r="FL162" s="52"/>
      <c r="FM162" s="52"/>
      <c r="FN162" s="52"/>
      <c r="FO162" s="52"/>
      <c r="FP162" s="52"/>
      <c r="FQ162" s="52"/>
      <c r="FR162" s="52"/>
      <c r="FS162" s="52"/>
      <c r="FT162" s="52"/>
      <c r="FU162" s="52"/>
      <c r="FV162" s="52"/>
      <c r="FW162" s="52"/>
      <c r="FX162" s="52"/>
      <c r="FY162" s="52"/>
      <c r="FZ162" s="52"/>
      <c r="GA162" s="52"/>
      <c r="GB162" s="52"/>
      <c r="GC162" s="52"/>
      <c r="GD162" s="52"/>
      <c r="GE162" s="52"/>
      <c r="GF162" s="52"/>
    </row>
    <row r="163" spans="1:188" s="53" customFormat="1" ht="15" x14ac:dyDescent="0.2">
      <c r="A163" s="50"/>
      <c r="B163" s="134" t="s">
        <v>2</v>
      </c>
      <c r="C163" s="134"/>
      <c r="D163" s="134"/>
      <c r="E163" s="134"/>
      <c r="F163" s="135" t="s">
        <v>4</v>
      </c>
      <c r="G163" s="135"/>
      <c r="H163" s="136" t="s">
        <v>7</v>
      </c>
      <c r="I163" s="136" t="s">
        <v>3</v>
      </c>
      <c r="J163" s="136" t="s">
        <v>11</v>
      </c>
      <c r="K163" s="122" t="s">
        <v>444</v>
      </c>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c r="AI163" s="52"/>
      <c r="AJ163" s="52"/>
      <c r="AK163" s="52"/>
      <c r="AL163" s="52"/>
      <c r="AM163" s="52"/>
      <c r="AN163" s="52"/>
      <c r="AO163" s="52"/>
      <c r="AP163" s="52"/>
      <c r="AQ163" s="52"/>
      <c r="AR163" s="52"/>
      <c r="AS163" s="52"/>
      <c r="AT163" s="52"/>
      <c r="AU163" s="52"/>
      <c r="AV163" s="52"/>
      <c r="AW163" s="52"/>
      <c r="AX163" s="52"/>
      <c r="AY163" s="52"/>
      <c r="AZ163" s="52"/>
      <c r="BA163" s="52"/>
      <c r="BB163" s="52"/>
      <c r="BC163" s="52"/>
      <c r="BD163" s="52"/>
      <c r="BE163" s="52"/>
      <c r="BF163" s="52"/>
      <c r="BG163" s="52"/>
      <c r="BH163" s="52"/>
      <c r="BI163" s="52"/>
      <c r="BJ163" s="52"/>
      <c r="BK163" s="52"/>
      <c r="BL163" s="52"/>
      <c r="BM163" s="52"/>
      <c r="BN163" s="52"/>
      <c r="BO163" s="52"/>
      <c r="BP163" s="52"/>
      <c r="BQ163" s="52"/>
      <c r="BR163" s="52"/>
      <c r="BS163" s="52"/>
      <c r="BT163" s="52"/>
      <c r="BU163" s="52"/>
      <c r="BV163" s="52"/>
      <c r="BW163" s="52"/>
      <c r="BX163" s="52"/>
      <c r="BY163" s="52"/>
      <c r="BZ163" s="52"/>
      <c r="CA163" s="52"/>
      <c r="CB163" s="52"/>
      <c r="CC163" s="52"/>
      <c r="CD163" s="52"/>
      <c r="CE163" s="52"/>
      <c r="CF163" s="52"/>
      <c r="CG163" s="52"/>
      <c r="CH163" s="52"/>
      <c r="CI163" s="52"/>
      <c r="CJ163" s="52"/>
      <c r="CK163" s="52"/>
      <c r="CL163" s="52"/>
      <c r="CM163" s="52"/>
      <c r="CN163" s="52"/>
      <c r="CO163" s="52"/>
      <c r="CP163" s="52"/>
      <c r="CQ163" s="52"/>
      <c r="CR163" s="52"/>
      <c r="CS163" s="52"/>
      <c r="CT163" s="52"/>
      <c r="CU163" s="52"/>
      <c r="CV163" s="52"/>
      <c r="CW163" s="52"/>
      <c r="CX163" s="52"/>
      <c r="CY163" s="52"/>
      <c r="CZ163" s="52"/>
      <c r="DA163" s="52"/>
      <c r="DB163" s="52"/>
      <c r="DC163" s="52"/>
      <c r="DD163" s="52"/>
      <c r="DE163" s="52"/>
      <c r="DF163" s="52"/>
      <c r="DG163" s="52"/>
      <c r="DH163" s="52"/>
      <c r="DI163" s="52"/>
      <c r="DJ163" s="52"/>
      <c r="DK163" s="52"/>
      <c r="DL163" s="52"/>
      <c r="DM163" s="52"/>
      <c r="DN163" s="52"/>
      <c r="DO163" s="52"/>
      <c r="DP163" s="52"/>
      <c r="DQ163" s="52"/>
      <c r="DR163" s="52"/>
      <c r="DS163" s="52"/>
      <c r="DT163" s="52"/>
      <c r="DU163" s="52"/>
      <c r="DV163" s="52"/>
      <c r="DW163" s="52"/>
      <c r="DX163" s="52"/>
      <c r="DY163" s="52"/>
      <c r="DZ163" s="52"/>
      <c r="EA163" s="52"/>
      <c r="EB163" s="52"/>
      <c r="EC163" s="52"/>
      <c r="ED163" s="52"/>
      <c r="EE163" s="52"/>
      <c r="EF163" s="52"/>
      <c r="EG163" s="52"/>
      <c r="EH163" s="52"/>
      <c r="EI163" s="52"/>
      <c r="EJ163" s="52"/>
      <c r="EK163" s="52"/>
      <c r="EL163" s="52"/>
      <c r="EM163" s="52"/>
      <c r="EN163" s="52"/>
      <c r="EO163" s="52"/>
      <c r="EP163" s="52"/>
      <c r="EQ163" s="52"/>
      <c r="ER163" s="52"/>
      <c r="ES163" s="52"/>
      <c r="ET163" s="52"/>
      <c r="EU163" s="52"/>
      <c r="EV163" s="52"/>
      <c r="EW163" s="52"/>
      <c r="EX163" s="52"/>
      <c r="EY163" s="52"/>
      <c r="EZ163" s="52"/>
      <c r="FA163" s="52"/>
      <c r="FB163" s="52"/>
      <c r="FC163" s="52"/>
      <c r="FD163" s="52"/>
      <c r="FE163" s="52"/>
      <c r="FF163" s="52"/>
      <c r="FG163" s="52"/>
      <c r="FH163" s="52"/>
      <c r="FI163" s="52"/>
      <c r="FJ163" s="52"/>
      <c r="FK163" s="52"/>
      <c r="FL163" s="52"/>
      <c r="FM163" s="52"/>
      <c r="FN163" s="52"/>
      <c r="FO163" s="52"/>
      <c r="FP163" s="52"/>
      <c r="FQ163" s="52"/>
      <c r="FR163" s="52"/>
      <c r="FS163" s="52"/>
      <c r="FT163" s="52"/>
      <c r="FU163" s="52"/>
      <c r="FV163" s="52"/>
      <c r="FW163" s="52"/>
      <c r="FX163" s="52"/>
      <c r="FY163" s="52"/>
      <c r="FZ163" s="52"/>
      <c r="GA163" s="52"/>
      <c r="GB163" s="52"/>
      <c r="GC163" s="52"/>
      <c r="GD163" s="52"/>
      <c r="GE163" s="52"/>
      <c r="GF163" s="52"/>
    </row>
    <row r="164" spans="1:188" s="53" customFormat="1" x14ac:dyDescent="0.2">
      <c r="A164" s="50"/>
      <c r="B164" s="137"/>
      <c r="C164" s="137"/>
      <c r="D164" s="137"/>
      <c r="E164" s="137"/>
      <c r="F164" s="137"/>
      <c r="G164" s="137"/>
      <c r="H164" s="137"/>
      <c r="I164" s="137"/>
      <c r="J164" s="137"/>
      <c r="K164" s="130"/>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52"/>
      <c r="AL164" s="52"/>
      <c r="AM164" s="52"/>
      <c r="AN164" s="52"/>
      <c r="AO164" s="52"/>
      <c r="AP164" s="52"/>
      <c r="AQ164" s="52"/>
      <c r="AR164" s="52"/>
      <c r="AS164" s="52"/>
      <c r="AT164" s="52"/>
      <c r="AU164" s="52"/>
      <c r="AV164" s="52"/>
      <c r="AW164" s="52"/>
      <c r="AX164" s="52"/>
      <c r="AY164" s="52"/>
      <c r="AZ164" s="52"/>
      <c r="BA164" s="52"/>
      <c r="BB164" s="52"/>
      <c r="BC164" s="52"/>
      <c r="BD164" s="52"/>
      <c r="BE164" s="52"/>
      <c r="BF164" s="52"/>
      <c r="BG164" s="52"/>
      <c r="BH164" s="52"/>
      <c r="BI164" s="52"/>
      <c r="BJ164" s="52"/>
      <c r="BK164" s="52"/>
      <c r="BL164" s="52"/>
      <c r="BM164" s="52"/>
      <c r="BN164" s="52"/>
      <c r="BO164" s="52"/>
      <c r="BP164" s="52"/>
      <c r="BQ164" s="52"/>
      <c r="BR164" s="52"/>
      <c r="BS164" s="52"/>
      <c r="BT164" s="52"/>
      <c r="BU164" s="52"/>
      <c r="BV164" s="52"/>
      <c r="BW164" s="52"/>
      <c r="BX164" s="52"/>
      <c r="BY164" s="52"/>
      <c r="BZ164" s="52"/>
      <c r="CA164" s="52"/>
      <c r="CB164" s="52"/>
      <c r="CC164" s="52"/>
      <c r="CD164" s="52"/>
      <c r="CE164" s="52"/>
      <c r="CF164" s="52"/>
      <c r="CG164" s="52"/>
      <c r="CH164" s="52"/>
      <c r="CI164" s="52"/>
      <c r="CJ164" s="52"/>
      <c r="CK164" s="52"/>
      <c r="CL164" s="52"/>
      <c r="CM164" s="52"/>
      <c r="CN164" s="52"/>
      <c r="CO164" s="52"/>
      <c r="CP164" s="52"/>
      <c r="CQ164" s="52"/>
      <c r="CR164" s="52"/>
      <c r="CS164" s="52"/>
      <c r="CT164" s="52"/>
      <c r="CU164" s="52"/>
      <c r="CV164" s="52"/>
      <c r="CW164" s="52"/>
      <c r="CX164" s="52"/>
      <c r="CY164" s="52"/>
      <c r="CZ164" s="52"/>
      <c r="DA164" s="52"/>
      <c r="DB164" s="52"/>
      <c r="DC164" s="52"/>
      <c r="DD164" s="52"/>
      <c r="DE164" s="52"/>
      <c r="DF164" s="52"/>
      <c r="DG164" s="52"/>
      <c r="DH164" s="52"/>
      <c r="DI164" s="52"/>
      <c r="DJ164" s="52"/>
      <c r="DK164" s="52"/>
      <c r="DL164" s="52"/>
      <c r="DM164" s="52"/>
      <c r="DN164" s="52"/>
      <c r="DO164" s="52"/>
      <c r="DP164" s="52"/>
      <c r="DQ164" s="52"/>
      <c r="DR164" s="52"/>
      <c r="DS164" s="52"/>
      <c r="DT164" s="52"/>
      <c r="DU164" s="52"/>
      <c r="DV164" s="52"/>
      <c r="DW164" s="52"/>
      <c r="DX164" s="52"/>
      <c r="DY164" s="52"/>
      <c r="DZ164" s="52"/>
      <c r="EA164" s="52"/>
      <c r="EB164" s="52"/>
      <c r="EC164" s="52"/>
      <c r="ED164" s="52"/>
      <c r="EE164" s="52"/>
      <c r="EF164" s="52"/>
      <c r="EG164" s="52"/>
      <c r="EH164" s="52"/>
      <c r="EI164" s="52"/>
      <c r="EJ164" s="52"/>
      <c r="EK164" s="52"/>
      <c r="EL164" s="52"/>
      <c r="EM164" s="52"/>
      <c r="EN164" s="52"/>
      <c r="EO164" s="52"/>
      <c r="EP164" s="52"/>
      <c r="EQ164" s="52"/>
      <c r="ER164" s="52"/>
      <c r="ES164" s="52"/>
      <c r="ET164" s="52"/>
      <c r="EU164" s="52"/>
      <c r="EV164" s="52"/>
      <c r="EW164" s="52"/>
      <c r="EX164" s="52"/>
      <c r="EY164" s="52"/>
      <c r="EZ164" s="52"/>
      <c r="FA164" s="52"/>
      <c r="FB164" s="52"/>
      <c r="FC164" s="52"/>
      <c r="FD164" s="52"/>
      <c r="FE164" s="52"/>
      <c r="FF164" s="52"/>
      <c r="FG164" s="52"/>
      <c r="FH164" s="52"/>
      <c r="FI164" s="52"/>
      <c r="FJ164" s="52"/>
      <c r="FK164" s="52"/>
      <c r="FL164" s="52"/>
      <c r="FM164" s="52"/>
      <c r="FN164" s="52"/>
      <c r="FO164" s="52"/>
      <c r="FP164" s="52"/>
      <c r="FQ164" s="52"/>
      <c r="FR164" s="52"/>
      <c r="FS164" s="52"/>
      <c r="FT164" s="52"/>
      <c r="FU164" s="52"/>
      <c r="FV164" s="52"/>
      <c r="FW164" s="52"/>
      <c r="FX164" s="52"/>
      <c r="FY164" s="52"/>
      <c r="FZ164" s="52"/>
      <c r="GA164" s="52"/>
      <c r="GB164" s="52"/>
      <c r="GC164" s="52"/>
      <c r="GD164" s="52"/>
      <c r="GE164" s="52"/>
      <c r="GF164" s="52"/>
    </row>
    <row r="165" spans="1:188" s="53" customFormat="1" ht="28.5" customHeight="1" x14ac:dyDescent="0.2">
      <c r="A165" s="50"/>
      <c r="B165" s="306" t="s">
        <v>319</v>
      </c>
      <c r="C165" s="306"/>
      <c r="D165" s="306"/>
      <c r="E165" s="129"/>
      <c r="F165" s="129" t="s">
        <v>320</v>
      </c>
      <c r="G165" s="129"/>
      <c r="H165" s="199" t="str">
        <f>IF(Qleach_camping&gt;0,Qleach_camping*AREAtent/TIMEcamping,"??")</f>
        <v>??</v>
      </c>
      <c r="I165" s="118" t="s">
        <v>317</v>
      </c>
      <c r="J165" s="118" t="s">
        <v>8</v>
      </c>
      <c r="K165" s="293" t="s">
        <v>328</v>
      </c>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2"/>
      <c r="AL165" s="52"/>
      <c r="AM165" s="52"/>
      <c r="AN165" s="52"/>
      <c r="AO165" s="52"/>
      <c r="AP165" s="52"/>
      <c r="AQ165" s="52"/>
      <c r="AR165" s="52"/>
      <c r="AS165" s="52"/>
      <c r="AT165" s="52"/>
      <c r="AU165" s="52"/>
      <c r="AV165" s="52"/>
      <c r="AW165" s="52"/>
      <c r="AX165" s="52"/>
      <c r="AY165" s="52"/>
      <c r="AZ165" s="52"/>
      <c r="BA165" s="52"/>
      <c r="BB165" s="52"/>
      <c r="BC165" s="52"/>
      <c r="BD165" s="52"/>
      <c r="BE165" s="52"/>
      <c r="BF165" s="52"/>
      <c r="BG165" s="52"/>
      <c r="BH165" s="52"/>
      <c r="BI165" s="52"/>
      <c r="BJ165" s="52"/>
      <c r="BK165" s="52"/>
      <c r="BL165" s="52"/>
      <c r="BM165" s="52"/>
      <c r="BN165" s="52"/>
      <c r="BO165" s="52"/>
      <c r="BP165" s="52"/>
      <c r="BQ165" s="52"/>
      <c r="BR165" s="52"/>
      <c r="BS165" s="52"/>
      <c r="BT165" s="52"/>
      <c r="BU165" s="52"/>
      <c r="BV165" s="52"/>
      <c r="BW165" s="52"/>
      <c r="BX165" s="52"/>
      <c r="BY165" s="52"/>
      <c r="BZ165" s="52"/>
      <c r="CA165" s="52"/>
      <c r="CB165" s="52"/>
      <c r="CC165" s="52"/>
      <c r="CD165" s="52"/>
      <c r="CE165" s="52"/>
      <c r="CF165" s="52"/>
      <c r="CG165" s="52"/>
      <c r="CH165" s="52"/>
      <c r="CI165" s="52"/>
      <c r="CJ165" s="52"/>
      <c r="CK165" s="52"/>
      <c r="CL165" s="52"/>
      <c r="CM165" s="52"/>
      <c r="CN165" s="52"/>
      <c r="CO165" s="52"/>
      <c r="CP165" s="52"/>
      <c r="CQ165" s="52"/>
      <c r="CR165" s="52"/>
      <c r="CS165" s="52"/>
      <c r="CT165" s="52"/>
      <c r="CU165" s="52"/>
      <c r="CV165" s="52"/>
      <c r="CW165" s="52"/>
      <c r="CX165" s="52"/>
      <c r="CY165" s="52"/>
      <c r="CZ165" s="52"/>
      <c r="DA165" s="52"/>
      <c r="DB165" s="52"/>
      <c r="DC165" s="52"/>
      <c r="DD165" s="52"/>
      <c r="DE165" s="52"/>
      <c r="DF165" s="52"/>
      <c r="DG165" s="52"/>
      <c r="DH165" s="52"/>
      <c r="DI165" s="52"/>
      <c r="DJ165" s="52"/>
      <c r="DK165" s="52"/>
      <c r="DL165" s="52"/>
      <c r="DM165" s="52"/>
      <c r="DN165" s="52"/>
      <c r="DO165" s="52"/>
      <c r="DP165" s="52"/>
      <c r="DQ165" s="52"/>
      <c r="DR165" s="52"/>
      <c r="DS165" s="52"/>
      <c r="DT165" s="52"/>
      <c r="DU165" s="52"/>
      <c r="DV165" s="52"/>
      <c r="DW165" s="52"/>
      <c r="DX165" s="52"/>
      <c r="DY165" s="52"/>
      <c r="DZ165" s="52"/>
      <c r="EA165" s="52"/>
      <c r="EB165" s="52"/>
      <c r="EC165" s="52"/>
      <c r="ED165" s="52"/>
      <c r="EE165" s="52"/>
      <c r="EF165" s="52"/>
      <c r="EG165" s="52"/>
      <c r="EH165" s="52"/>
      <c r="EI165" s="52"/>
      <c r="EJ165" s="52"/>
      <c r="EK165" s="52"/>
      <c r="EL165" s="52"/>
      <c r="EM165" s="52"/>
      <c r="EN165" s="52"/>
      <c r="EO165" s="52"/>
      <c r="EP165" s="52"/>
      <c r="EQ165" s="52"/>
      <c r="ER165" s="52"/>
      <c r="ES165" s="52"/>
      <c r="ET165" s="52"/>
      <c r="EU165" s="52"/>
      <c r="EV165" s="52"/>
      <c r="EW165" s="52"/>
      <c r="EX165" s="52"/>
      <c r="EY165" s="52"/>
      <c r="EZ165" s="52"/>
      <c r="FA165" s="52"/>
      <c r="FB165" s="52"/>
      <c r="FC165" s="52"/>
      <c r="FD165" s="52"/>
      <c r="FE165" s="52"/>
      <c r="FF165" s="52"/>
      <c r="FG165" s="52"/>
      <c r="FH165" s="52"/>
      <c r="FI165" s="52"/>
      <c r="FJ165" s="52"/>
      <c r="FK165" s="52"/>
      <c r="FL165" s="52"/>
      <c r="FM165" s="52"/>
      <c r="FN165" s="52"/>
      <c r="FO165" s="52"/>
      <c r="FP165" s="52"/>
      <c r="FQ165" s="52"/>
      <c r="FR165" s="52"/>
      <c r="FS165" s="52"/>
      <c r="FT165" s="52"/>
      <c r="FU165" s="52"/>
      <c r="FV165" s="52"/>
      <c r="FW165" s="52"/>
      <c r="FX165" s="52"/>
      <c r="FY165" s="52"/>
      <c r="FZ165" s="52"/>
      <c r="GA165" s="52"/>
      <c r="GB165" s="52"/>
      <c r="GC165" s="52"/>
      <c r="GD165" s="52"/>
      <c r="GE165" s="52"/>
      <c r="GF165" s="52"/>
    </row>
    <row r="166" spans="1:188" s="53" customFormat="1" x14ac:dyDescent="0.2">
      <c r="A166" s="50"/>
      <c r="B166" s="124"/>
      <c r="C166" s="124"/>
      <c r="D166" s="124"/>
      <c r="E166" s="129"/>
      <c r="F166" s="129"/>
      <c r="G166" s="129"/>
      <c r="H166" s="129"/>
      <c r="I166" s="118"/>
      <c r="J166" s="118"/>
      <c r="K166" s="124"/>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2"/>
      <c r="AK166" s="52"/>
      <c r="AL166" s="52"/>
      <c r="AM166" s="52"/>
      <c r="AN166" s="52"/>
      <c r="AO166" s="52"/>
      <c r="AP166" s="52"/>
      <c r="AQ166" s="52"/>
      <c r="AR166" s="52"/>
      <c r="AS166" s="52"/>
      <c r="AT166" s="52"/>
      <c r="AU166" s="52"/>
      <c r="AV166" s="52"/>
      <c r="AW166" s="52"/>
      <c r="AX166" s="52"/>
      <c r="AY166" s="52"/>
      <c r="AZ166" s="52"/>
      <c r="BA166" s="52"/>
      <c r="BB166" s="52"/>
      <c r="BC166" s="52"/>
      <c r="BD166" s="52"/>
      <c r="BE166" s="52"/>
      <c r="BF166" s="52"/>
      <c r="BG166" s="52"/>
      <c r="BH166" s="52"/>
      <c r="BI166" s="52"/>
      <c r="BJ166" s="52"/>
      <c r="BK166" s="52"/>
      <c r="BL166" s="52"/>
      <c r="BM166" s="52"/>
      <c r="BN166" s="52"/>
      <c r="BO166" s="52"/>
      <c r="BP166" s="52"/>
      <c r="BQ166" s="52"/>
      <c r="BR166" s="52"/>
      <c r="BS166" s="52"/>
      <c r="BT166" s="52"/>
      <c r="BU166" s="52"/>
      <c r="BV166" s="52"/>
      <c r="BW166" s="52"/>
      <c r="BX166" s="52"/>
      <c r="BY166" s="52"/>
      <c r="BZ166" s="52"/>
      <c r="CA166" s="52"/>
      <c r="CB166" s="52"/>
      <c r="CC166" s="52"/>
      <c r="CD166" s="52"/>
      <c r="CE166" s="52"/>
      <c r="CF166" s="52"/>
      <c r="CG166" s="52"/>
      <c r="CH166" s="52"/>
      <c r="CI166" s="52"/>
      <c r="CJ166" s="52"/>
      <c r="CK166" s="52"/>
      <c r="CL166" s="52"/>
      <c r="CM166" s="52"/>
      <c r="CN166" s="52"/>
      <c r="CO166" s="52"/>
      <c r="CP166" s="52"/>
      <c r="CQ166" s="52"/>
      <c r="CR166" s="52"/>
      <c r="CS166" s="52"/>
      <c r="CT166" s="52"/>
      <c r="CU166" s="52"/>
      <c r="CV166" s="52"/>
      <c r="CW166" s="52"/>
      <c r="CX166" s="52"/>
      <c r="CY166" s="52"/>
      <c r="CZ166" s="52"/>
      <c r="DA166" s="52"/>
      <c r="DB166" s="52"/>
      <c r="DC166" s="52"/>
      <c r="DD166" s="52"/>
      <c r="DE166" s="52"/>
      <c r="DF166" s="52"/>
      <c r="DG166" s="52"/>
      <c r="DH166" s="52"/>
      <c r="DI166" s="52"/>
      <c r="DJ166" s="52"/>
      <c r="DK166" s="52"/>
      <c r="DL166" s="52"/>
      <c r="DM166" s="52"/>
      <c r="DN166" s="52"/>
      <c r="DO166" s="52"/>
      <c r="DP166" s="52"/>
      <c r="DQ166" s="52"/>
      <c r="DR166" s="52"/>
      <c r="DS166" s="52"/>
      <c r="DT166" s="52"/>
      <c r="DU166" s="52"/>
      <c r="DV166" s="52"/>
      <c r="DW166" s="52"/>
      <c r="DX166" s="52"/>
      <c r="DY166" s="52"/>
      <c r="DZ166" s="52"/>
      <c r="EA166" s="52"/>
      <c r="EB166" s="52"/>
      <c r="EC166" s="52"/>
      <c r="ED166" s="52"/>
      <c r="EE166" s="52"/>
      <c r="EF166" s="52"/>
      <c r="EG166" s="52"/>
      <c r="EH166" s="52"/>
      <c r="EI166" s="52"/>
      <c r="EJ166" s="52"/>
      <c r="EK166" s="52"/>
      <c r="EL166" s="52"/>
      <c r="EM166" s="52"/>
      <c r="EN166" s="52"/>
      <c r="EO166" s="52"/>
      <c r="EP166" s="52"/>
      <c r="EQ166" s="52"/>
      <c r="ER166" s="52"/>
      <c r="ES166" s="52"/>
      <c r="ET166" s="52"/>
      <c r="EU166" s="52"/>
      <c r="EV166" s="52"/>
      <c r="EW166" s="52"/>
      <c r="EX166" s="52"/>
      <c r="EY166" s="52"/>
      <c r="EZ166" s="52"/>
      <c r="FA166" s="52"/>
      <c r="FB166" s="52"/>
      <c r="FC166" s="52"/>
      <c r="FD166" s="52"/>
      <c r="FE166" s="52"/>
      <c r="FF166" s="52"/>
      <c r="FG166" s="52"/>
      <c r="FH166" s="52"/>
      <c r="FI166" s="52"/>
      <c r="FJ166" s="52"/>
      <c r="FK166" s="52"/>
      <c r="FL166" s="52"/>
      <c r="FM166" s="52"/>
      <c r="FN166" s="52"/>
      <c r="FO166" s="52"/>
      <c r="FP166" s="52"/>
      <c r="FQ166" s="52"/>
      <c r="FR166" s="52"/>
      <c r="FS166" s="52"/>
      <c r="FT166" s="52"/>
      <c r="FU166" s="52"/>
      <c r="FV166" s="52"/>
      <c r="FW166" s="52"/>
      <c r="FX166" s="52"/>
      <c r="FY166" s="52"/>
      <c r="FZ166" s="52"/>
      <c r="GA166" s="52"/>
      <c r="GB166" s="52"/>
      <c r="GC166" s="52"/>
      <c r="GD166" s="52"/>
      <c r="GE166" s="52"/>
      <c r="GF166" s="52"/>
    </row>
    <row r="167" spans="1:188" s="53" customFormat="1" ht="30" customHeight="1" x14ac:dyDescent="0.2">
      <c r="A167" s="50"/>
      <c r="B167" s="306" t="s">
        <v>318</v>
      </c>
      <c r="C167" s="306"/>
      <c r="D167" s="306"/>
      <c r="E167" s="129"/>
      <c r="F167" s="129" t="s">
        <v>321</v>
      </c>
      <c r="G167" s="129"/>
      <c r="H167" s="199" t="str">
        <f>IF(NOT(Esoil_leach_camping="??"),Esoil_leach_camping*TIMEcamping/(Vsoil*RHOsoil),"??")</f>
        <v>??</v>
      </c>
      <c r="I167" s="118" t="s">
        <v>71</v>
      </c>
      <c r="J167" s="118" t="s">
        <v>8</v>
      </c>
      <c r="K167" s="124" t="s">
        <v>322</v>
      </c>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2"/>
      <c r="AL167" s="52"/>
      <c r="AM167" s="52"/>
      <c r="AN167" s="52"/>
      <c r="AO167" s="52"/>
      <c r="AP167" s="52"/>
      <c r="AQ167" s="52"/>
      <c r="AR167" s="52"/>
      <c r="AS167" s="52"/>
      <c r="AT167" s="52"/>
      <c r="AU167" s="52"/>
      <c r="AV167" s="52"/>
      <c r="AW167" s="52"/>
      <c r="AX167" s="52"/>
      <c r="AY167" s="52"/>
      <c r="AZ167" s="52"/>
      <c r="BA167" s="52"/>
      <c r="BB167" s="52"/>
      <c r="BC167" s="52"/>
      <c r="BD167" s="52"/>
      <c r="BE167" s="52"/>
      <c r="BF167" s="52"/>
      <c r="BG167" s="52"/>
      <c r="BH167" s="52"/>
      <c r="BI167" s="52"/>
      <c r="BJ167" s="52"/>
      <c r="BK167" s="52"/>
      <c r="BL167" s="52"/>
      <c r="BM167" s="52"/>
      <c r="BN167" s="52"/>
      <c r="BO167" s="52"/>
      <c r="BP167" s="52"/>
      <c r="BQ167" s="52"/>
      <c r="BR167" s="52"/>
      <c r="BS167" s="52"/>
      <c r="BT167" s="52"/>
      <c r="BU167" s="52"/>
      <c r="BV167" s="52"/>
      <c r="BW167" s="52"/>
      <c r="BX167" s="52"/>
      <c r="BY167" s="52"/>
      <c r="BZ167" s="52"/>
      <c r="CA167" s="52"/>
      <c r="CB167" s="52"/>
      <c r="CC167" s="52"/>
      <c r="CD167" s="52"/>
      <c r="CE167" s="52"/>
      <c r="CF167" s="52"/>
      <c r="CG167" s="52"/>
      <c r="CH167" s="52"/>
      <c r="CI167" s="52"/>
      <c r="CJ167" s="52"/>
      <c r="CK167" s="52"/>
      <c r="CL167" s="52"/>
      <c r="CM167" s="52"/>
      <c r="CN167" s="52"/>
      <c r="CO167" s="52"/>
      <c r="CP167" s="52"/>
      <c r="CQ167" s="52"/>
      <c r="CR167" s="52"/>
      <c r="CS167" s="52"/>
      <c r="CT167" s="52"/>
      <c r="CU167" s="52"/>
      <c r="CV167" s="52"/>
      <c r="CW167" s="52"/>
      <c r="CX167" s="52"/>
      <c r="CY167" s="52"/>
      <c r="CZ167" s="52"/>
      <c r="DA167" s="52"/>
      <c r="DB167" s="52"/>
      <c r="DC167" s="52"/>
      <c r="DD167" s="52"/>
      <c r="DE167" s="52"/>
      <c r="DF167" s="52"/>
      <c r="DG167" s="52"/>
      <c r="DH167" s="52"/>
      <c r="DI167" s="52"/>
      <c r="DJ167" s="52"/>
      <c r="DK167" s="52"/>
      <c r="DL167" s="52"/>
      <c r="DM167" s="52"/>
      <c r="DN167" s="52"/>
      <c r="DO167" s="52"/>
      <c r="DP167" s="52"/>
      <c r="DQ167" s="52"/>
      <c r="DR167" s="52"/>
      <c r="DS167" s="52"/>
      <c r="DT167" s="52"/>
      <c r="DU167" s="52"/>
      <c r="DV167" s="52"/>
      <c r="DW167" s="52"/>
      <c r="DX167" s="52"/>
      <c r="DY167" s="52"/>
      <c r="DZ167" s="52"/>
      <c r="EA167" s="52"/>
      <c r="EB167" s="52"/>
      <c r="EC167" s="52"/>
      <c r="ED167" s="52"/>
      <c r="EE167" s="52"/>
      <c r="EF167" s="52"/>
      <c r="EG167" s="52"/>
      <c r="EH167" s="52"/>
      <c r="EI167" s="52"/>
      <c r="EJ167" s="52"/>
      <c r="EK167" s="52"/>
      <c r="EL167" s="52"/>
      <c r="EM167" s="52"/>
      <c r="EN167" s="52"/>
      <c r="EO167" s="52"/>
      <c r="EP167" s="52"/>
      <c r="EQ167" s="52"/>
      <c r="ER167" s="52"/>
      <c r="ES167" s="52"/>
      <c r="ET167" s="52"/>
      <c r="EU167" s="52"/>
      <c r="EV167" s="52"/>
      <c r="EW167" s="52"/>
      <c r="EX167" s="52"/>
      <c r="EY167" s="52"/>
      <c r="EZ167" s="52"/>
      <c r="FA167" s="52"/>
      <c r="FB167" s="52"/>
      <c r="FC167" s="52"/>
      <c r="FD167" s="52"/>
      <c r="FE167" s="52"/>
      <c r="FF167" s="52"/>
      <c r="FG167" s="52"/>
      <c r="FH167" s="52"/>
      <c r="FI167" s="52"/>
      <c r="FJ167" s="52"/>
      <c r="FK167" s="52"/>
      <c r="FL167" s="52"/>
      <c r="FM167" s="52"/>
      <c r="FN167" s="52"/>
      <c r="FO167" s="52"/>
      <c r="FP167" s="52"/>
      <c r="FQ167" s="52"/>
      <c r="FR167" s="52"/>
      <c r="FS167" s="52"/>
      <c r="FT167" s="52"/>
      <c r="FU167" s="52"/>
      <c r="FV167" s="52"/>
      <c r="FW167" s="52"/>
      <c r="FX167" s="52"/>
      <c r="FY167" s="52"/>
      <c r="FZ167" s="52"/>
      <c r="GA167" s="52"/>
      <c r="GB167" s="52"/>
      <c r="GC167" s="52"/>
      <c r="GD167" s="52"/>
      <c r="GE167" s="52"/>
      <c r="GF167" s="52"/>
    </row>
    <row r="168" spans="1:188" s="53" customFormat="1" x14ac:dyDescent="0.2">
      <c r="A168" s="50"/>
      <c r="B168" s="124"/>
      <c r="C168" s="124"/>
      <c r="D168" s="124"/>
      <c r="E168" s="129"/>
      <c r="F168" s="129"/>
      <c r="G168" s="129"/>
      <c r="H168" s="129"/>
      <c r="I168" s="131"/>
      <c r="J168" s="131"/>
      <c r="K168" s="124"/>
      <c r="L168" s="52"/>
      <c r="M168" s="52"/>
      <c r="N168" s="52"/>
      <c r="O168" s="52"/>
      <c r="P168" s="52"/>
      <c r="Q168" s="52"/>
      <c r="R168" s="52"/>
      <c r="S168" s="52"/>
      <c r="T168" s="52"/>
      <c r="U168" s="52"/>
      <c r="V168" s="52"/>
      <c r="W168" s="52"/>
      <c r="X168" s="52"/>
      <c r="Y168" s="52"/>
      <c r="Z168" s="52"/>
      <c r="AA168" s="52"/>
      <c r="AB168" s="52"/>
      <c r="AC168" s="52"/>
      <c r="AD168" s="52"/>
      <c r="AE168" s="52"/>
      <c r="AF168" s="52"/>
      <c r="AG168" s="52"/>
      <c r="AH168" s="52"/>
      <c r="AI168" s="52"/>
      <c r="AJ168" s="52"/>
      <c r="AK168" s="52"/>
      <c r="AL168" s="52"/>
      <c r="AM168" s="52"/>
      <c r="AN168" s="52"/>
      <c r="AO168" s="52"/>
      <c r="AP168" s="52"/>
      <c r="AQ168" s="52"/>
      <c r="AR168" s="52"/>
      <c r="AS168" s="52"/>
      <c r="AT168" s="52"/>
      <c r="AU168" s="52"/>
      <c r="AV168" s="52"/>
      <c r="AW168" s="52"/>
      <c r="AX168" s="52"/>
      <c r="AY168" s="52"/>
      <c r="AZ168" s="52"/>
      <c r="BA168" s="52"/>
      <c r="BB168" s="52"/>
      <c r="BC168" s="52"/>
      <c r="BD168" s="52"/>
      <c r="BE168" s="52"/>
      <c r="BF168" s="52"/>
      <c r="BG168" s="52"/>
      <c r="BH168" s="52"/>
      <c r="BI168" s="52"/>
      <c r="BJ168" s="52"/>
      <c r="BK168" s="52"/>
      <c r="BL168" s="52"/>
      <c r="BM168" s="52"/>
      <c r="BN168" s="52"/>
      <c r="BO168" s="52"/>
      <c r="BP168" s="52"/>
      <c r="BQ168" s="52"/>
      <c r="BR168" s="52"/>
      <c r="BS168" s="52"/>
      <c r="BT168" s="52"/>
      <c r="BU168" s="52"/>
      <c r="BV168" s="52"/>
      <c r="BW168" s="52"/>
      <c r="BX168" s="52"/>
      <c r="BY168" s="52"/>
      <c r="BZ168" s="52"/>
      <c r="CA168" s="52"/>
      <c r="CB168" s="52"/>
      <c r="CC168" s="52"/>
      <c r="CD168" s="52"/>
      <c r="CE168" s="52"/>
      <c r="CF168" s="52"/>
      <c r="CG168" s="52"/>
      <c r="CH168" s="52"/>
      <c r="CI168" s="52"/>
      <c r="CJ168" s="52"/>
      <c r="CK168" s="52"/>
      <c r="CL168" s="52"/>
      <c r="CM168" s="52"/>
      <c r="CN168" s="52"/>
      <c r="CO168" s="52"/>
      <c r="CP168" s="52"/>
      <c r="CQ168" s="52"/>
      <c r="CR168" s="52"/>
      <c r="CS168" s="52"/>
      <c r="CT168" s="52"/>
      <c r="CU168" s="52"/>
      <c r="CV168" s="52"/>
      <c r="CW168" s="52"/>
      <c r="CX168" s="52"/>
      <c r="CY168" s="52"/>
      <c r="CZ168" s="52"/>
      <c r="DA168" s="52"/>
      <c r="DB168" s="52"/>
      <c r="DC168" s="52"/>
      <c r="DD168" s="52"/>
      <c r="DE168" s="52"/>
      <c r="DF168" s="52"/>
      <c r="DG168" s="52"/>
      <c r="DH168" s="52"/>
      <c r="DI168" s="52"/>
      <c r="DJ168" s="52"/>
      <c r="DK168" s="52"/>
      <c r="DL168" s="52"/>
      <c r="DM168" s="52"/>
      <c r="DN168" s="52"/>
      <c r="DO168" s="52"/>
      <c r="DP168" s="52"/>
      <c r="DQ168" s="52"/>
      <c r="DR168" s="52"/>
      <c r="DS168" s="52"/>
      <c r="DT168" s="52"/>
      <c r="DU168" s="52"/>
      <c r="DV168" s="52"/>
      <c r="DW168" s="52"/>
      <c r="DX168" s="52"/>
      <c r="DY168" s="52"/>
      <c r="DZ168" s="52"/>
      <c r="EA168" s="52"/>
      <c r="EB168" s="52"/>
      <c r="EC168" s="52"/>
      <c r="ED168" s="52"/>
      <c r="EE168" s="52"/>
      <c r="EF168" s="52"/>
      <c r="EG168" s="52"/>
      <c r="EH168" s="52"/>
      <c r="EI168" s="52"/>
      <c r="EJ168" s="52"/>
      <c r="EK168" s="52"/>
      <c r="EL168" s="52"/>
      <c r="EM168" s="52"/>
      <c r="EN168" s="52"/>
      <c r="EO168" s="52"/>
      <c r="EP168" s="52"/>
      <c r="EQ168" s="52"/>
      <c r="ER168" s="52"/>
      <c r="ES168" s="52"/>
      <c r="ET168" s="52"/>
      <c r="EU168" s="52"/>
      <c r="EV168" s="52"/>
      <c r="EW168" s="52"/>
      <c r="EX168" s="52"/>
      <c r="EY168" s="52"/>
      <c r="EZ168" s="52"/>
      <c r="FA168" s="52"/>
      <c r="FB168" s="52"/>
      <c r="FC168" s="52"/>
      <c r="FD168" s="52"/>
      <c r="FE168" s="52"/>
      <c r="FF168" s="52"/>
      <c r="FG168" s="52"/>
      <c r="FH168" s="52"/>
      <c r="FI168" s="52"/>
      <c r="FJ168" s="52"/>
      <c r="FK168" s="52"/>
      <c r="FL168" s="52"/>
      <c r="FM168" s="52"/>
      <c r="FN168" s="52"/>
      <c r="FO168" s="52"/>
      <c r="FP168" s="52"/>
      <c r="FQ168" s="52"/>
      <c r="FR168" s="52"/>
      <c r="FS168" s="52"/>
      <c r="FT168" s="52"/>
      <c r="FU168" s="52"/>
      <c r="FV168" s="52"/>
      <c r="FW168" s="52"/>
      <c r="FX168" s="52"/>
      <c r="FY168" s="52"/>
      <c r="FZ168" s="52"/>
      <c r="GA168" s="52"/>
      <c r="GB168" s="52"/>
      <c r="GC168" s="52"/>
      <c r="GD168" s="52"/>
      <c r="GE168" s="52"/>
      <c r="GF168" s="52"/>
    </row>
    <row r="169" spans="1:188" s="53" customFormat="1" ht="50.25" customHeight="1" x14ac:dyDescent="0.2">
      <c r="A169" s="50"/>
      <c r="B169" s="306" t="s">
        <v>323</v>
      </c>
      <c r="C169" s="306"/>
      <c r="D169" s="306"/>
      <c r="E169" s="129"/>
      <c r="F169" s="129" t="s">
        <v>324</v>
      </c>
      <c r="G169" s="129"/>
      <c r="H169" s="199" t="str">
        <f>IF(kdegsoil="","??",IF(AND(ISNUMBER(Esoil_leach_camping),kdegsoil&gt;0),(Esoil_leach_camping*Temission_1d/(Vsoil*RHOsoil))*((1-(EXP(-kdegsoil*Temission_1d))^Nemission_120d)/(1-EXP(-kdegsoil*Temission_1d))),Clocal_soil_camping))</f>
        <v>??</v>
      </c>
      <c r="I169" s="118" t="s">
        <v>71</v>
      </c>
      <c r="J169" s="118" t="s">
        <v>8</v>
      </c>
      <c r="K169" s="124" t="s">
        <v>325</v>
      </c>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2"/>
      <c r="AL169" s="52"/>
      <c r="AM169" s="52"/>
      <c r="AN169" s="52"/>
      <c r="AO169" s="52"/>
      <c r="AP169" s="52"/>
      <c r="AQ169" s="52"/>
      <c r="AR169" s="52"/>
      <c r="AS169" s="52"/>
      <c r="AT169" s="52"/>
      <c r="AU169" s="52"/>
      <c r="AV169" s="52"/>
      <c r="AW169" s="52"/>
      <c r="AX169" s="52"/>
      <c r="AY169" s="52"/>
      <c r="AZ169" s="52"/>
      <c r="BA169" s="52"/>
      <c r="BB169" s="52"/>
      <c r="BC169" s="52"/>
      <c r="BD169" s="52"/>
      <c r="BE169" s="52"/>
      <c r="BF169" s="52"/>
      <c r="BG169" s="52"/>
      <c r="BH169" s="52"/>
      <c r="BI169" s="52"/>
      <c r="BJ169" s="52"/>
      <c r="BK169" s="52"/>
      <c r="BL169" s="52"/>
      <c r="BM169" s="52"/>
      <c r="BN169" s="52"/>
      <c r="BO169" s="52"/>
      <c r="BP169" s="52"/>
      <c r="BQ169" s="52"/>
      <c r="BR169" s="52"/>
      <c r="BS169" s="52"/>
      <c r="BT169" s="52"/>
      <c r="BU169" s="52"/>
      <c r="BV169" s="52"/>
      <c r="BW169" s="52"/>
      <c r="BX169" s="52"/>
      <c r="BY169" s="52"/>
      <c r="BZ169" s="52"/>
      <c r="CA169" s="52"/>
      <c r="CB169" s="52"/>
      <c r="CC169" s="52"/>
      <c r="CD169" s="52"/>
      <c r="CE169" s="52"/>
      <c r="CF169" s="52"/>
      <c r="CG169" s="52"/>
      <c r="CH169" s="52"/>
      <c r="CI169" s="52"/>
      <c r="CJ169" s="52"/>
      <c r="CK169" s="52"/>
      <c r="CL169" s="52"/>
      <c r="CM169" s="52"/>
      <c r="CN169" s="52"/>
      <c r="CO169" s="52"/>
      <c r="CP169" s="52"/>
      <c r="CQ169" s="52"/>
      <c r="CR169" s="52"/>
      <c r="CS169" s="52"/>
      <c r="CT169" s="52"/>
      <c r="CU169" s="52"/>
      <c r="CV169" s="52"/>
      <c r="CW169" s="52"/>
      <c r="CX169" s="52"/>
      <c r="CY169" s="52"/>
      <c r="CZ169" s="52"/>
      <c r="DA169" s="52"/>
      <c r="DB169" s="52"/>
      <c r="DC169" s="52"/>
      <c r="DD169" s="52"/>
      <c r="DE169" s="52"/>
      <c r="DF169" s="52"/>
      <c r="DG169" s="52"/>
      <c r="DH169" s="52"/>
      <c r="DI169" s="52"/>
      <c r="DJ169" s="52"/>
      <c r="DK169" s="52"/>
      <c r="DL169" s="52"/>
      <c r="DM169" s="52"/>
      <c r="DN169" s="52"/>
      <c r="DO169" s="52"/>
      <c r="DP169" s="52"/>
      <c r="DQ169" s="52"/>
      <c r="DR169" s="52"/>
      <c r="DS169" s="52"/>
      <c r="DT169" s="52"/>
      <c r="DU169" s="52"/>
      <c r="DV169" s="52"/>
      <c r="DW169" s="52"/>
      <c r="DX169" s="52"/>
      <c r="DY169" s="52"/>
      <c r="DZ169" s="52"/>
      <c r="EA169" s="52"/>
      <c r="EB169" s="52"/>
      <c r="EC169" s="52"/>
      <c r="ED169" s="52"/>
      <c r="EE169" s="52"/>
      <c r="EF169" s="52"/>
      <c r="EG169" s="52"/>
      <c r="EH169" s="52"/>
      <c r="EI169" s="52"/>
      <c r="EJ169" s="52"/>
      <c r="EK169" s="52"/>
      <c r="EL169" s="52"/>
      <c r="EM169" s="52"/>
      <c r="EN169" s="52"/>
      <c r="EO169" s="52"/>
      <c r="EP169" s="52"/>
      <c r="EQ169" s="52"/>
      <c r="ER169" s="52"/>
      <c r="ES169" s="52"/>
      <c r="ET169" s="52"/>
      <c r="EU169" s="52"/>
      <c r="EV169" s="52"/>
      <c r="EW169" s="52"/>
      <c r="EX169" s="52"/>
      <c r="EY169" s="52"/>
      <c r="EZ169" s="52"/>
      <c r="FA169" s="52"/>
      <c r="FB169" s="52"/>
      <c r="FC169" s="52"/>
      <c r="FD169" s="52"/>
      <c r="FE169" s="52"/>
      <c r="FF169" s="52"/>
      <c r="FG169" s="52"/>
      <c r="FH169" s="52"/>
      <c r="FI169" s="52"/>
      <c r="FJ169" s="52"/>
      <c r="FK169" s="52"/>
      <c r="FL169" s="52"/>
      <c r="FM169" s="52"/>
      <c r="FN169" s="52"/>
      <c r="FO169" s="52"/>
      <c r="FP169" s="52"/>
      <c r="FQ169" s="52"/>
      <c r="FR169" s="52"/>
      <c r="FS169" s="52"/>
      <c r="FT169" s="52"/>
      <c r="FU169" s="52"/>
      <c r="FV169" s="52"/>
      <c r="FW169" s="52"/>
      <c r="FX169" s="52"/>
      <c r="FY169" s="52"/>
      <c r="FZ169" s="52"/>
      <c r="GA169" s="52"/>
      <c r="GB169" s="52"/>
      <c r="GC169" s="52"/>
      <c r="GD169" s="52"/>
      <c r="GE169" s="52"/>
      <c r="GF169" s="52"/>
    </row>
    <row r="170" spans="1:188" s="53" customFormat="1" x14ac:dyDescent="0.2">
      <c r="A170" s="50"/>
      <c r="B170" s="124"/>
      <c r="C170" s="124"/>
      <c r="D170" s="124"/>
      <c r="E170" s="129"/>
      <c r="F170" s="129"/>
      <c r="G170" s="129"/>
      <c r="H170" s="129"/>
      <c r="I170" s="118"/>
      <c r="J170" s="118"/>
      <c r="K170" s="124"/>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c r="AQ170" s="52"/>
      <c r="AR170" s="52"/>
      <c r="AS170" s="52"/>
      <c r="AT170" s="52"/>
      <c r="AU170" s="52"/>
      <c r="AV170" s="52"/>
      <c r="AW170" s="52"/>
      <c r="AX170" s="52"/>
      <c r="AY170" s="52"/>
      <c r="AZ170" s="52"/>
      <c r="BA170" s="52"/>
      <c r="BB170" s="52"/>
      <c r="BC170" s="52"/>
      <c r="BD170" s="52"/>
      <c r="BE170" s="52"/>
      <c r="BF170" s="52"/>
      <c r="BG170" s="52"/>
      <c r="BH170" s="52"/>
      <c r="BI170" s="52"/>
      <c r="BJ170" s="52"/>
      <c r="BK170" s="52"/>
      <c r="BL170" s="52"/>
      <c r="BM170" s="52"/>
      <c r="BN170" s="52"/>
      <c r="BO170" s="52"/>
      <c r="BP170" s="52"/>
      <c r="BQ170" s="52"/>
      <c r="BR170" s="52"/>
      <c r="BS170" s="52"/>
      <c r="BT170" s="52"/>
      <c r="BU170" s="52"/>
      <c r="BV170" s="52"/>
      <c r="BW170" s="52"/>
      <c r="BX170" s="52"/>
      <c r="BY170" s="52"/>
      <c r="BZ170" s="52"/>
      <c r="CA170" s="52"/>
      <c r="CB170" s="52"/>
      <c r="CC170" s="52"/>
      <c r="CD170" s="52"/>
      <c r="CE170" s="52"/>
      <c r="CF170" s="52"/>
      <c r="CG170" s="52"/>
      <c r="CH170" s="52"/>
      <c r="CI170" s="52"/>
      <c r="CJ170" s="52"/>
      <c r="CK170" s="52"/>
      <c r="CL170" s="52"/>
      <c r="CM170" s="52"/>
      <c r="CN170" s="52"/>
      <c r="CO170" s="52"/>
      <c r="CP170" s="52"/>
      <c r="CQ170" s="52"/>
      <c r="CR170" s="52"/>
      <c r="CS170" s="52"/>
      <c r="CT170" s="52"/>
      <c r="CU170" s="52"/>
      <c r="CV170" s="52"/>
      <c r="CW170" s="52"/>
      <c r="CX170" s="52"/>
      <c r="CY170" s="52"/>
      <c r="CZ170" s="52"/>
      <c r="DA170" s="52"/>
      <c r="DB170" s="52"/>
      <c r="DC170" s="52"/>
      <c r="DD170" s="52"/>
      <c r="DE170" s="52"/>
      <c r="DF170" s="52"/>
      <c r="DG170" s="52"/>
      <c r="DH170" s="52"/>
      <c r="DI170" s="52"/>
      <c r="DJ170" s="52"/>
      <c r="DK170" s="52"/>
      <c r="DL170" s="52"/>
      <c r="DM170" s="52"/>
      <c r="DN170" s="52"/>
      <c r="DO170" s="52"/>
      <c r="DP170" s="52"/>
      <c r="DQ170" s="52"/>
      <c r="DR170" s="52"/>
      <c r="DS170" s="52"/>
      <c r="DT170" s="52"/>
      <c r="DU170" s="52"/>
      <c r="DV170" s="52"/>
      <c r="DW170" s="52"/>
      <c r="DX170" s="52"/>
      <c r="DY170" s="52"/>
      <c r="DZ170" s="52"/>
      <c r="EA170" s="52"/>
      <c r="EB170" s="52"/>
      <c r="EC170" s="52"/>
      <c r="ED170" s="52"/>
      <c r="EE170" s="52"/>
      <c r="EF170" s="52"/>
      <c r="EG170" s="52"/>
      <c r="EH170" s="52"/>
      <c r="EI170" s="52"/>
      <c r="EJ170" s="52"/>
      <c r="EK170" s="52"/>
      <c r="EL170" s="52"/>
      <c r="EM170" s="52"/>
      <c r="EN170" s="52"/>
      <c r="EO170" s="52"/>
      <c r="EP170" s="52"/>
      <c r="EQ170" s="52"/>
      <c r="ER170" s="52"/>
      <c r="ES170" s="52"/>
      <c r="ET170" s="52"/>
      <c r="EU170" s="52"/>
      <c r="EV170" s="52"/>
      <c r="EW170" s="52"/>
      <c r="EX170" s="52"/>
      <c r="EY170" s="52"/>
      <c r="EZ170" s="52"/>
      <c r="FA170" s="52"/>
      <c r="FB170" s="52"/>
      <c r="FC170" s="52"/>
      <c r="FD170" s="52"/>
      <c r="FE170" s="52"/>
      <c r="FF170" s="52"/>
      <c r="FG170" s="52"/>
      <c r="FH170" s="52"/>
      <c r="FI170" s="52"/>
      <c r="FJ170" s="52"/>
      <c r="FK170" s="52"/>
      <c r="FL170" s="52"/>
      <c r="FM170" s="52"/>
      <c r="FN170" s="52"/>
      <c r="FO170" s="52"/>
      <c r="FP170" s="52"/>
      <c r="FQ170" s="52"/>
      <c r="FR170" s="52"/>
      <c r="FS170" s="52"/>
      <c r="FT170" s="52"/>
      <c r="FU170" s="52"/>
      <c r="FV170" s="52"/>
      <c r="FW170" s="52"/>
      <c r="FX170" s="52"/>
      <c r="FY170" s="52"/>
      <c r="FZ170" s="52"/>
      <c r="GA170" s="52"/>
      <c r="GB170" s="52"/>
      <c r="GC170" s="52"/>
      <c r="GD170" s="52"/>
      <c r="GE170" s="52"/>
      <c r="GF170" s="52"/>
    </row>
    <row r="171" spans="1:188" s="52" customFormat="1" x14ac:dyDescent="0.2">
      <c r="A171" s="50"/>
      <c r="B171" s="306"/>
      <c r="C171" s="306"/>
      <c r="D171" s="306"/>
      <c r="E171" s="124"/>
      <c r="F171" s="129"/>
      <c r="G171" s="129"/>
      <c r="H171" s="129"/>
      <c r="I171" s="129"/>
      <c r="J171" s="129"/>
      <c r="K171" s="232"/>
    </row>
    <row r="172" spans="1:188" s="30" customFormat="1" x14ac:dyDescent="0.2">
      <c r="I172" s="40"/>
      <c r="J172" s="40"/>
    </row>
    <row r="173" spans="1:188" s="30" customFormat="1" x14ac:dyDescent="0.2">
      <c r="B173" s="141" t="s">
        <v>12</v>
      </c>
      <c r="I173" s="40"/>
      <c r="J173" s="40"/>
    </row>
    <row r="174" spans="1:188" s="30" customFormat="1" x14ac:dyDescent="0.2">
      <c r="B174" s="141" t="s">
        <v>330</v>
      </c>
      <c r="C174" s="141"/>
      <c r="D174" s="141"/>
      <c r="H174" s="143"/>
      <c r="I174" s="144"/>
      <c r="J174" s="40"/>
      <c r="K174" s="31"/>
    </row>
    <row r="175" spans="1:188" s="30" customFormat="1" x14ac:dyDescent="0.2">
      <c r="F175" s="31"/>
      <c r="G175" s="31"/>
    </row>
    <row r="176" spans="1:188" s="30" customFormat="1" x14ac:dyDescent="0.2">
      <c r="F176" s="31"/>
      <c r="G176" s="31"/>
    </row>
    <row r="177" spans="6:7" s="30" customFormat="1" x14ac:dyDescent="0.2">
      <c r="F177" s="31"/>
      <c r="G177" s="31"/>
    </row>
    <row r="178" spans="6:7" s="30" customFormat="1" x14ac:dyDescent="0.2">
      <c r="F178" s="31"/>
      <c r="G178" s="31"/>
    </row>
    <row r="179" spans="6:7" s="30" customFormat="1" x14ac:dyDescent="0.2">
      <c r="F179" s="31"/>
      <c r="G179" s="31"/>
    </row>
    <row r="180" spans="6:7" s="30" customFormat="1" x14ac:dyDescent="0.2">
      <c r="F180" s="31"/>
      <c r="G180" s="31"/>
    </row>
    <row r="181" spans="6:7" s="30" customFormat="1" x14ac:dyDescent="0.2">
      <c r="F181" s="31"/>
      <c r="G181" s="31"/>
    </row>
    <row r="182" spans="6:7" s="30" customFormat="1" x14ac:dyDescent="0.2">
      <c r="F182" s="31"/>
      <c r="G182" s="31"/>
    </row>
    <row r="183" spans="6:7" s="30" customFormat="1" x14ac:dyDescent="0.2">
      <c r="F183" s="31"/>
      <c r="G183" s="31"/>
    </row>
    <row r="184" spans="6:7" s="30" customFormat="1" x14ac:dyDescent="0.2">
      <c r="F184" s="31"/>
      <c r="G184" s="31"/>
    </row>
    <row r="185" spans="6:7" s="30" customFormat="1" x14ac:dyDescent="0.2">
      <c r="F185" s="31"/>
      <c r="G185" s="31"/>
    </row>
    <row r="186" spans="6:7" s="30" customFormat="1" x14ac:dyDescent="0.2">
      <c r="F186" s="31"/>
      <c r="G186" s="31"/>
    </row>
    <row r="187" spans="6:7" s="30" customFormat="1" x14ac:dyDescent="0.2">
      <c r="F187" s="31"/>
      <c r="G187" s="31"/>
    </row>
    <row r="188" spans="6:7" s="30" customFormat="1" x14ac:dyDescent="0.2">
      <c r="F188" s="31"/>
      <c r="G188" s="31"/>
    </row>
    <row r="189" spans="6:7" s="30" customFormat="1" x14ac:dyDescent="0.2">
      <c r="F189" s="31"/>
      <c r="G189" s="31"/>
    </row>
    <row r="190" spans="6:7" s="30" customFormat="1" x14ac:dyDescent="0.2">
      <c r="F190" s="31"/>
      <c r="G190" s="31"/>
    </row>
    <row r="191" spans="6:7" s="30" customFormat="1" x14ac:dyDescent="0.2">
      <c r="F191" s="31"/>
      <c r="G191" s="31"/>
    </row>
    <row r="192" spans="6:7" s="30" customFormat="1" x14ac:dyDescent="0.2">
      <c r="F192" s="31"/>
      <c r="G192" s="31"/>
    </row>
    <row r="193" spans="6:7" s="30" customFormat="1" x14ac:dyDescent="0.2">
      <c r="F193" s="31"/>
      <c r="G193" s="31"/>
    </row>
    <row r="194" spans="6:7" s="30" customFormat="1" x14ac:dyDescent="0.2">
      <c r="F194" s="31"/>
      <c r="G194" s="31"/>
    </row>
    <row r="195" spans="6:7" s="30" customFormat="1" x14ac:dyDescent="0.2">
      <c r="F195" s="31"/>
      <c r="G195" s="31"/>
    </row>
    <row r="196" spans="6:7" s="30" customFormat="1" x14ac:dyDescent="0.2">
      <c r="F196" s="31"/>
      <c r="G196" s="31"/>
    </row>
    <row r="197" spans="6:7" s="30" customFormat="1" x14ac:dyDescent="0.2">
      <c r="F197" s="31"/>
      <c r="G197" s="31"/>
    </row>
    <row r="198" spans="6:7" s="30" customFormat="1" x14ac:dyDescent="0.2">
      <c r="F198" s="31"/>
      <c r="G198" s="31"/>
    </row>
    <row r="199" spans="6:7" s="30" customFormat="1" x14ac:dyDescent="0.2">
      <c r="F199" s="31"/>
      <c r="G199" s="31"/>
    </row>
    <row r="200" spans="6:7" s="30" customFormat="1" x14ac:dyDescent="0.2">
      <c r="F200" s="31"/>
      <c r="G200" s="31"/>
    </row>
    <row r="201" spans="6:7" s="30" customFormat="1" x14ac:dyDescent="0.2">
      <c r="F201" s="31"/>
      <c r="G201" s="31"/>
    </row>
    <row r="202" spans="6:7" s="30" customFormat="1" x14ac:dyDescent="0.2">
      <c r="F202" s="31"/>
      <c r="G202" s="31"/>
    </row>
    <row r="203" spans="6:7" s="30" customFormat="1" x14ac:dyDescent="0.2">
      <c r="F203" s="31"/>
      <c r="G203" s="31"/>
    </row>
    <row r="204" spans="6:7" s="30" customFormat="1" x14ac:dyDescent="0.2">
      <c r="F204" s="31"/>
      <c r="G204" s="31"/>
    </row>
    <row r="205" spans="6:7" s="30" customFormat="1" x14ac:dyDescent="0.2">
      <c r="F205" s="31"/>
      <c r="G205" s="31"/>
    </row>
    <row r="206" spans="6:7" s="30" customFormat="1" x14ac:dyDescent="0.2">
      <c r="F206" s="31"/>
      <c r="G206" s="31"/>
    </row>
    <row r="207" spans="6:7" s="30" customFormat="1" x14ac:dyDescent="0.2">
      <c r="F207" s="31"/>
      <c r="G207" s="31"/>
    </row>
    <row r="208" spans="6:7" s="30" customFormat="1" x14ac:dyDescent="0.2">
      <c r="F208" s="31"/>
      <c r="G208" s="31"/>
    </row>
    <row r="209" spans="6:7" s="30" customFormat="1" x14ac:dyDescent="0.2">
      <c r="F209" s="31"/>
      <c r="G209" s="31"/>
    </row>
    <row r="210" spans="6:7" s="30" customFormat="1" x14ac:dyDescent="0.2">
      <c r="F210" s="31"/>
      <c r="G210" s="31"/>
    </row>
    <row r="211" spans="6:7" s="30" customFormat="1" x14ac:dyDescent="0.2">
      <c r="F211" s="31"/>
      <c r="G211" s="31"/>
    </row>
    <row r="212" spans="6:7" s="30" customFormat="1" x14ac:dyDescent="0.2">
      <c r="F212" s="31"/>
      <c r="G212" s="31"/>
    </row>
    <row r="213" spans="6:7" s="30" customFormat="1" x14ac:dyDescent="0.2">
      <c r="F213" s="31"/>
      <c r="G213" s="31"/>
    </row>
    <row r="214" spans="6:7" s="30" customFormat="1" x14ac:dyDescent="0.2">
      <c r="F214" s="31"/>
      <c r="G214" s="31"/>
    </row>
    <row r="215" spans="6:7" s="30" customFormat="1" x14ac:dyDescent="0.2">
      <c r="F215" s="31"/>
      <c r="G215" s="31"/>
    </row>
    <row r="216" spans="6:7" s="30" customFormat="1" x14ac:dyDescent="0.2">
      <c r="F216" s="31"/>
      <c r="G216" s="31"/>
    </row>
    <row r="217" spans="6:7" s="30" customFormat="1" x14ac:dyDescent="0.2">
      <c r="F217" s="31"/>
      <c r="G217" s="31"/>
    </row>
    <row r="218" spans="6:7" s="30" customFormat="1" x14ac:dyDescent="0.2">
      <c r="F218" s="31"/>
      <c r="G218" s="31"/>
    </row>
    <row r="219" spans="6:7" s="30" customFormat="1" x14ac:dyDescent="0.2">
      <c r="F219" s="31"/>
      <c r="G219" s="31"/>
    </row>
    <row r="220" spans="6:7" s="30" customFormat="1" x14ac:dyDescent="0.2">
      <c r="F220" s="31"/>
      <c r="G220" s="31"/>
    </row>
    <row r="221" spans="6:7" s="30" customFormat="1" x14ac:dyDescent="0.2">
      <c r="F221" s="31"/>
      <c r="G221" s="31"/>
    </row>
    <row r="222" spans="6:7" s="30" customFormat="1" x14ac:dyDescent="0.2">
      <c r="F222" s="31"/>
      <c r="G222" s="31"/>
    </row>
    <row r="223" spans="6:7" s="30" customFormat="1" x14ac:dyDescent="0.2">
      <c r="F223" s="31"/>
      <c r="G223" s="31"/>
    </row>
    <row r="224" spans="6:7" s="30" customFormat="1" x14ac:dyDescent="0.2">
      <c r="F224" s="31"/>
      <c r="G224" s="31"/>
    </row>
    <row r="225" spans="6:7" s="30" customFormat="1" x14ac:dyDescent="0.2">
      <c r="F225" s="31"/>
      <c r="G225" s="31"/>
    </row>
    <row r="226" spans="6:7" s="30" customFormat="1" x14ac:dyDescent="0.2">
      <c r="F226" s="31"/>
      <c r="G226" s="31"/>
    </row>
    <row r="227" spans="6:7" s="30" customFormat="1" x14ac:dyDescent="0.2">
      <c r="F227" s="31"/>
      <c r="G227" s="31"/>
    </row>
    <row r="228" spans="6:7" s="30" customFormat="1" x14ac:dyDescent="0.2">
      <c r="F228" s="31"/>
      <c r="G228" s="31"/>
    </row>
    <row r="229" spans="6:7" s="30" customFormat="1" x14ac:dyDescent="0.2">
      <c r="F229" s="31"/>
      <c r="G229" s="31"/>
    </row>
    <row r="230" spans="6:7" s="30" customFormat="1" x14ac:dyDescent="0.2">
      <c r="F230" s="31"/>
      <c r="G230" s="31"/>
    </row>
    <row r="231" spans="6:7" s="30" customFormat="1" x14ac:dyDescent="0.2">
      <c r="F231" s="31"/>
      <c r="G231" s="31"/>
    </row>
    <row r="232" spans="6:7" s="30" customFormat="1" x14ac:dyDescent="0.2">
      <c r="F232" s="31"/>
      <c r="G232" s="31"/>
    </row>
    <row r="233" spans="6:7" s="30" customFormat="1" x14ac:dyDescent="0.2">
      <c r="F233" s="31"/>
      <c r="G233" s="31"/>
    </row>
    <row r="234" spans="6:7" s="30" customFormat="1" x14ac:dyDescent="0.2">
      <c r="F234" s="31"/>
      <c r="G234" s="31"/>
    </row>
    <row r="235" spans="6:7" s="30" customFormat="1" x14ac:dyDescent="0.2">
      <c r="F235" s="31"/>
      <c r="G235" s="31"/>
    </row>
    <row r="236" spans="6:7" s="30" customFormat="1" x14ac:dyDescent="0.2">
      <c r="F236" s="31"/>
      <c r="G236" s="31"/>
    </row>
    <row r="237" spans="6:7" s="30" customFormat="1" x14ac:dyDescent="0.2">
      <c r="F237" s="31"/>
      <c r="G237" s="31"/>
    </row>
    <row r="238" spans="6:7" s="30" customFormat="1" x14ac:dyDescent="0.2">
      <c r="F238" s="31"/>
      <c r="G238" s="31"/>
    </row>
    <row r="239" spans="6:7" s="30" customFormat="1" x14ac:dyDescent="0.2">
      <c r="F239" s="31"/>
      <c r="G239" s="31"/>
    </row>
    <row r="240" spans="6:7" s="30" customFormat="1" x14ac:dyDescent="0.2">
      <c r="F240" s="31"/>
      <c r="G240" s="31"/>
    </row>
    <row r="241" spans="6:7" s="30" customFormat="1" x14ac:dyDescent="0.2">
      <c r="F241" s="31"/>
      <c r="G241" s="31"/>
    </row>
    <row r="242" spans="6:7" s="30" customFormat="1" x14ac:dyDescent="0.2">
      <c r="F242" s="31"/>
      <c r="G242" s="31"/>
    </row>
    <row r="243" spans="6:7" s="30" customFormat="1" x14ac:dyDescent="0.2">
      <c r="F243" s="31"/>
      <c r="G243" s="31"/>
    </row>
    <row r="244" spans="6:7" s="30" customFormat="1" x14ac:dyDescent="0.2">
      <c r="F244" s="31"/>
      <c r="G244" s="31"/>
    </row>
    <row r="245" spans="6:7" s="30" customFormat="1" x14ac:dyDescent="0.2">
      <c r="F245" s="31"/>
      <c r="G245" s="31"/>
    </row>
    <row r="246" spans="6:7" s="30" customFormat="1" x14ac:dyDescent="0.2">
      <c r="F246" s="31"/>
      <c r="G246" s="31"/>
    </row>
    <row r="247" spans="6:7" s="30" customFormat="1" x14ac:dyDescent="0.2">
      <c r="F247" s="31"/>
      <c r="G247" s="31"/>
    </row>
    <row r="248" spans="6:7" s="30" customFormat="1" x14ac:dyDescent="0.2">
      <c r="F248" s="31"/>
      <c r="G248" s="31"/>
    </row>
    <row r="249" spans="6:7" s="30" customFormat="1" x14ac:dyDescent="0.2">
      <c r="F249" s="31"/>
      <c r="G249" s="31"/>
    </row>
    <row r="250" spans="6:7" s="30" customFormat="1" x14ac:dyDescent="0.2">
      <c r="F250" s="31"/>
      <c r="G250" s="31"/>
    </row>
    <row r="251" spans="6:7" s="30" customFormat="1" x14ac:dyDescent="0.2">
      <c r="F251" s="31"/>
      <c r="G251" s="31"/>
    </row>
    <row r="252" spans="6:7" s="30" customFormat="1" x14ac:dyDescent="0.2">
      <c r="F252" s="31"/>
      <c r="G252" s="31"/>
    </row>
    <row r="253" spans="6:7" s="30" customFormat="1" x14ac:dyDescent="0.2">
      <c r="F253" s="31"/>
      <c r="G253" s="31"/>
    </row>
    <row r="254" spans="6:7" s="30" customFormat="1" x14ac:dyDescent="0.2">
      <c r="F254" s="31"/>
      <c r="G254" s="31"/>
    </row>
    <row r="255" spans="6:7" s="30" customFormat="1" x14ac:dyDescent="0.2">
      <c r="F255" s="31"/>
      <c r="G255" s="31"/>
    </row>
    <row r="256" spans="6:7" s="30" customFormat="1" x14ac:dyDescent="0.2">
      <c r="F256" s="31"/>
      <c r="G256" s="31"/>
    </row>
    <row r="257" spans="6:7" s="30" customFormat="1" x14ac:dyDescent="0.2">
      <c r="F257" s="31"/>
      <c r="G257" s="31"/>
    </row>
    <row r="258" spans="6:7" s="30" customFormat="1" x14ac:dyDescent="0.2">
      <c r="F258" s="31"/>
      <c r="G258" s="31"/>
    </row>
    <row r="259" spans="6:7" s="30" customFormat="1" x14ac:dyDescent="0.2">
      <c r="F259" s="31"/>
      <c r="G259" s="31"/>
    </row>
    <row r="260" spans="6:7" s="30" customFormat="1" x14ac:dyDescent="0.2">
      <c r="F260" s="31"/>
      <c r="G260" s="31"/>
    </row>
    <row r="261" spans="6:7" s="30" customFormat="1" x14ac:dyDescent="0.2">
      <c r="F261" s="31"/>
      <c r="G261" s="31"/>
    </row>
    <row r="262" spans="6:7" s="30" customFormat="1" x14ac:dyDescent="0.2">
      <c r="F262" s="31"/>
      <c r="G262" s="31"/>
    </row>
    <row r="263" spans="6:7" s="30" customFormat="1" x14ac:dyDescent="0.2">
      <c r="F263" s="31"/>
      <c r="G263" s="31"/>
    </row>
    <row r="264" spans="6:7" s="30" customFormat="1" x14ac:dyDescent="0.2">
      <c r="F264" s="31"/>
      <c r="G264" s="31"/>
    </row>
    <row r="265" spans="6:7" s="30" customFormat="1" x14ac:dyDescent="0.2">
      <c r="F265" s="31"/>
      <c r="G265" s="31"/>
    </row>
    <row r="266" spans="6:7" s="30" customFormat="1" x14ac:dyDescent="0.2">
      <c r="F266" s="31"/>
      <c r="G266" s="31"/>
    </row>
    <row r="267" spans="6:7" s="30" customFormat="1" x14ac:dyDescent="0.2">
      <c r="F267" s="31"/>
      <c r="G267" s="31"/>
    </row>
    <row r="268" spans="6:7" s="30" customFormat="1" x14ac:dyDescent="0.2">
      <c r="F268" s="31"/>
      <c r="G268" s="31"/>
    </row>
    <row r="269" spans="6:7" s="30" customFormat="1" x14ac:dyDescent="0.2">
      <c r="F269" s="31"/>
      <c r="G269" s="31"/>
    </row>
    <row r="270" spans="6:7" s="30" customFormat="1" x14ac:dyDescent="0.2">
      <c r="F270" s="31"/>
      <c r="G270" s="31"/>
    </row>
    <row r="271" spans="6:7" s="30" customFormat="1" x14ac:dyDescent="0.2">
      <c r="F271" s="31"/>
      <c r="G271" s="31"/>
    </row>
    <row r="272" spans="6:7" s="30" customFormat="1" x14ac:dyDescent="0.2">
      <c r="F272" s="31"/>
      <c r="G272" s="31"/>
    </row>
    <row r="273" spans="6:7" s="30" customFormat="1" x14ac:dyDescent="0.2">
      <c r="F273" s="31"/>
      <c r="G273" s="31"/>
    </row>
    <row r="274" spans="6:7" s="30" customFormat="1" x14ac:dyDescent="0.2">
      <c r="F274" s="31"/>
      <c r="G274" s="31"/>
    </row>
    <row r="275" spans="6:7" s="30" customFormat="1" x14ac:dyDescent="0.2">
      <c r="F275" s="31"/>
      <c r="G275" s="31"/>
    </row>
    <row r="276" spans="6:7" s="30" customFormat="1" x14ac:dyDescent="0.2">
      <c r="F276" s="31"/>
      <c r="G276" s="31"/>
    </row>
    <row r="277" spans="6:7" s="30" customFormat="1" x14ac:dyDescent="0.2">
      <c r="F277" s="31"/>
      <c r="G277" s="31"/>
    </row>
  </sheetData>
  <sheetProtection password="CDAE" sheet="1" objects="1" scenarios="1" formatCells="0" formatColumns="0" formatRows="0"/>
  <mergeCells count="39">
    <mergeCell ref="B87:D87"/>
    <mergeCell ref="B68:K68"/>
    <mergeCell ref="B76:D76"/>
    <mergeCell ref="B78:D78"/>
    <mergeCell ref="B171:D171"/>
    <mergeCell ref="B142:D142"/>
    <mergeCell ref="B143:D143"/>
    <mergeCell ref="B152:D152"/>
    <mergeCell ref="B165:D165"/>
    <mergeCell ref="B167:D167"/>
    <mergeCell ref="B169:D169"/>
    <mergeCell ref="B158:D158"/>
    <mergeCell ref="B154:D154"/>
    <mergeCell ref="B150:D150"/>
    <mergeCell ref="B156:D156"/>
    <mergeCell ref="B108:D108"/>
    <mergeCell ref="B144:D144"/>
    <mergeCell ref="B146:D146"/>
    <mergeCell ref="B148:D148"/>
    <mergeCell ref="B101:K101"/>
    <mergeCell ref="B110:D110"/>
    <mergeCell ref="B112:D112"/>
    <mergeCell ref="B116:D116"/>
    <mergeCell ref="B125:D125"/>
    <mergeCell ref="B127:D127"/>
    <mergeCell ref="B118:D118"/>
    <mergeCell ref="B136:K136"/>
    <mergeCell ref="B18:K18"/>
    <mergeCell ref="B80:D80"/>
    <mergeCell ref="B74:D74"/>
    <mergeCell ref="B26:K26"/>
    <mergeCell ref="B27:K27"/>
    <mergeCell ref="B37:D37"/>
    <mergeCell ref="B39:D39"/>
    <mergeCell ref="B48:D48"/>
    <mergeCell ref="B55:D55"/>
    <mergeCell ref="B41:D41"/>
    <mergeCell ref="B35:D35"/>
    <mergeCell ref="B33:D33"/>
  </mergeCells>
  <dataValidations count="1">
    <dataValidation type="list" allowBlank="1" showInputMessage="1" showErrorMessage="1" sqref="D114">
      <formula1>Garments</formula1>
    </dataValidation>
  </dataValidations>
  <hyperlinks>
    <hyperlink ref="B9:I9" location="'PT19-factory-treated textiles'!Emissions_during_industrial_application_of_the_repellent_to_textiles_fibres__ESD_§_3.4.4.1__p.58" display="Emissions during industrial application of the repellent to textiles/fibres (ESD § 3.4.4.1, p.58)"/>
    <hyperlink ref="B10:I10" location="'PT19-factory-treated textiles'!A__Tonnage_based_approach__ESD_Table_3_23__p.59" display="      A) Tonnage-based approach (ESD Table 3-23, p.59)"/>
    <hyperlink ref="B11:I11" location="'PT19-factory-treated textiles'!B__Consumption_based_approach__ESD_Table_3_24__p.60" display="      B) Consumption-based approach (ESD Table 3-24, p.60)"/>
    <hyperlink ref="B12:I12" location="'PT19-factory-treated textiles'!Emissions_during_the_service_life_of_repellent_factory_treated_textiles__ESD_§_3.4.4.2__p.60" display="Emissions during the service life of repellent factory-treated textiles (ESD § 3.4.4.2, p.60)"/>
    <hyperlink ref="B13:I13" location="'PT19-factory-treated textiles'!A__Emissions_due_to_washing_of_factory_treated_garments_and_gear__ESD_Table_3_25__p.61" display="      A) Emissions due to washing of factory-treated garments and gear (ESD Table 3-25, p.61)"/>
    <hyperlink ref="B14:I14" location="'PT19-factory-treated textiles'!B__Emissions_during_the_service_life_of_tents__ESD_Table_3_26__p.63" display="      B) Emissions during the service life of tents (ESD Table 3-26, p.63)"/>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D96"/>
  <sheetViews>
    <sheetView showGridLines="0" zoomScale="90" zoomScaleNormal="90" workbookViewId="0"/>
  </sheetViews>
  <sheetFormatPr defaultColWidth="8.75" defaultRowHeight="12.75" x14ac:dyDescent="0.2"/>
  <cols>
    <col min="1" max="1" width="1.625" customWidth="1"/>
    <col min="2" max="2" width="37.875" customWidth="1"/>
    <col min="3" max="3" width="29" customWidth="1"/>
    <col min="4" max="4" width="20.75" customWidth="1"/>
    <col min="5" max="5" width="17" bestFit="1" customWidth="1"/>
    <col min="6" max="6" width="16.75" bestFit="1" customWidth="1"/>
    <col min="7" max="7" width="17.375" bestFit="1" customWidth="1"/>
    <col min="8" max="8" width="32.125" customWidth="1"/>
    <col min="9" max="9" width="19.375" customWidth="1"/>
    <col min="10" max="10" width="14.125" customWidth="1"/>
    <col min="11" max="11" width="13.125" customWidth="1"/>
    <col min="12" max="12" width="16.125" customWidth="1"/>
    <col min="13" max="13" width="20.375" customWidth="1"/>
    <col min="14" max="14" width="10.625" customWidth="1"/>
    <col min="15" max="15" width="11.25" customWidth="1"/>
  </cols>
  <sheetData>
    <row r="2" spans="2:4" ht="18" x14ac:dyDescent="0.25">
      <c r="B2" s="22" t="s">
        <v>358</v>
      </c>
      <c r="C2" s="24"/>
    </row>
    <row r="4" spans="2:4" x14ac:dyDescent="0.2">
      <c r="B4" t="s">
        <v>348</v>
      </c>
    </row>
    <row r="5" spans="2:4" x14ac:dyDescent="0.2">
      <c r="B5" s="3" t="s">
        <v>341</v>
      </c>
      <c r="C5" s="10" t="s">
        <v>342</v>
      </c>
      <c r="D5" s="15"/>
    </row>
    <row r="6" spans="2:4" x14ac:dyDescent="0.2">
      <c r="B6" s="2" t="s">
        <v>340</v>
      </c>
      <c r="C6" s="11" t="s">
        <v>15</v>
      </c>
      <c r="D6" s="16"/>
    </row>
    <row r="7" spans="2:4" x14ac:dyDescent="0.2">
      <c r="B7" s="1" t="s">
        <v>343</v>
      </c>
      <c r="C7" s="11">
        <v>1</v>
      </c>
      <c r="D7" s="16"/>
    </row>
    <row r="8" spans="2:4" x14ac:dyDescent="0.2">
      <c r="B8" s="1" t="s">
        <v>344</v>
      </c>
      <c r="C8" s="11">
        <v>2</v>
      </c>
      <c r="D8" s="16"/>
    </row>
    <row r="9" spans="2:4" x14ac:dyDescent="0.2">
      <c r="B9" s="1" t="s">
        <v>345</v>
      </c>
      <c r="C9" s="11">
        <v>3</v>
      </c>
      <c r="D9" s="16"/>
    </row>
    <row r="10" spans="2:4" x14ac:dyDescent="0.2">
      <c r="B10" s="1" t="s">
        <v>346</v>
      </c>
      <c r="C10" s="11">
        <v>4</v>
      </c>
    </row>
    <row r="11" spans="2:4" x14ac:dyDescent="0.2">
      <c r="B11" s="1" t="s">
        <v>347</v>
      </c>
      <c r="C11" s="11">
        <v>1</v>
      </c>
    </row>
    <row r="13" spans="2:4" x14ac:dyDescent="0.2">
      <c r="B13" t="s">
        <v>433</v>
      </c>
    </row>
    <row r="14" spans="2:4" x14ac:dyDescent="0.2">
      <c r="B14" s="3" t="s">
        <v>388</v>
      </c>
      <c r="C14" s="10" t="s">
        <v>292</v>
      </c>
      <c r="D14" s="15"/>
    </row>
    <row r="15" spans="2:4" x14ac:dyDescent="0.2">
      <c r="B15" s="2" t="s">
        <v>389</v>
      </c>
      <c r="C15" s="11" t="s">
        <v>15</v>
      </c>
      <c r="D15" s="16"/>
    </row>
    <row r="16" spans="2:4" x14ac:dyDescent="0.2">
      <c r="B16" s="1" t="s">
        <v>352</v>
      </c>
      <c r="C16" s="11">
        <v>10660</v>
      </c>
    </row>
    <row r="17" spans="2:4" x14ac:dyDescent="0.2">
      <c r="B17" s="1" t="s">
        <v>390</v>
      </c>
      <c r="C17" s="11">
        <v>16600</v>
      </c>
    </row>
    <row r="18" spans="2:4" x14ac:dyDescent="0.2">
      <c r="B18" s="13" t="s">
        <v>291</v>
      </c>
      <c r="C18" s="11">
        <v>8778</v>
      </c>
    </row>
    <row r="19" spans="2:4" x14ac:dyDescent="0.2">
      <c r="B19" s="1" t="s">
        <v>294</v>
      </c>
      <c r="C19" s="11">
        <v>5863</v>
      </c>
    </row>
    <row r="20" spans="2:4" x14ac:dyDescent="0.2">
      <c r="B20" s="1" t="s">
        <v>295</v>
      </c>
      <c r="C20" s="11">
        <v>3197</v>
      </c>
    </row>
    <row r="21" spans="2:4" x14ac:dyDescent="0.2">
      <c r="B21" s="1" t="s">
        <v>296</v>
      </c>
      <c r="C21" s="11">
        <v>17838</v>
      </c>
    </row>
    <row r="22" spans="2:4" x14ac:dyDescent="0.2">
      <c r="B22" s="17"/>
      <c r="C22" s="14"/>
    </row>
    <row r="23" spans="2:4" x14ac:dyDescent="0.2">
      <c r="B23" t="s">
        <v>404</v>
      </c>
    </row>
    <row r="24" spans="2:4" x14ac:dyDescent="0.2">
      <c r="B24" s="3" t="s">
        <v>351</v>
      </c>
      <c r="C24" s="10" t="s">
        <v>292</v>
      </c>
      <c r="D24" s="15"/>
    </row>
    <row r="25" spans="2:4" x14ac:dyDescent="0.2">
      <c r="B25" s="2" t="s">
        <v>366</v>
      </c>
      <c r="C25" s="11" t="s">
        <v>15</v>
      </c>
      <c r="D25" s="16"/>
    </row>
    <row r="26" spans="2:4" x14ac:dyDescent="0.2">
      <c r="B26" s="1" t="s">
        <v>352</v>
      </c>
      <c r="C26" s="11">
        <v>10660</v>
      </c>
    </row>
    <row r="27" spans="2:4" x14ac:dyDescent="0.2">
      <c r="B27" s="1" t="s">
        <v>390</v>
      </c>
      <c r="C27" s="11">
        <v>16600</v>
      </c>
    </row>
    <row r="28" spans="2:4" x14ac:dyDescent="0.2">
      <c r="B28" s="17"/>
      <c r="C28" s="14"/>
    </row>
    <row r="29" spans="2:4" x14ac:dyDescent="0.2">
      <c r="B29" t="s">
        <v>359</v>
      </c>
    </row>
    <row r="30" spans="2:4" x14ac:dyDescent="0.2">
      <c r="B30" s="9" t="s">
        <v>360</v>
      </c>
      <c r="C30" s="10" t="s">
        <v>361</v>
      </c>
    </row>
    <row r="31" spans="2:4" x14ac:dyDescent="0.2">
      <c r="B31" s="2" t="s">
        <v>362</v>
      </c>
      <c r="C31" s="11" t="s">
        <v>15</v>
      </c>
    </row>
    <row r="32" spans="2:4" x14ac:dyDescent="0.2">
      <c r="B32" s="13" t="s">
        <v>363</v>
      </c>
      <c r="C32" s="11">
        <v>0.2</v>
      </c>
    </row>
    <row r="33" spans="2:4" x14ac:dyDescent="0.2">
      <c r="B33" s="1" t="s">
        <v>364</v>
      </c>
      <c r="C33" s="11">
        <v>0.2</v>
      </c>
    </row>
    <row r="34" spans="2:4" x14ac:dyDescent="0.2">
      <c r="B34" s="1" t="s">
        <v>365</v>
      </c>
      <c r="C34" s="11">
        <v>0.01</v>
      </c>
    </row>
    <row r="36" spans="2:4" x14ac:dyDescent="0.2">
      <c r="B36" s="9" t="s">
        <v>375</v>
      </c>
      <c r="C36" s="10"/>
    </row>
    <row r="37" spans="2:4" x14ac:dyDescent="0.2">
      <c r="B37" s="2" t="s">
        <v>376</v>
      </c>
      <c r="C37" s="18"/>
    </row>
    <row r="38" spans="2:4" ht="15" x14ac:dyDescent="0.2">
      <c r="B38" s="13" t="s">
        <v>377</v>
      </c>
      <c r="C38" s="18"/>
    </row>
    <row r="39" spans="2:4" ht="15" x14ac:dyDescent="0.2">
      <c r="B39" s="1" t="s">
        <v>378</v>
      </c>
      <c r="C39" s="18"/>
    </row>
    <row r="40" spans="2:4" s="12" customFormat="1" x14ac:dyDescent="0.2">
      <c r="B40" s="17"/>
      <c r="C40" s="14"/>
    </row>
    <row r="41" spans="2:4" x14ac:dyDescent="0.2">
      <c r="B41" s="3" t="s">
        <v>371</v>
      </c>
    </row>
    <row r="42" spans="2:4" x14ac:dyDescent="0.2">
      <c r="B42" s="2" t="s">
        <v>372</v>
      </c>
    </row>
    <row r="43" spans="2:4" x14ac:dyDescent="0.2">
      <c r="B43" s="1" t="s">
        <v>373</v>
      </c>
      <c r="C43" s="19"/>
    </row>
    <row r="44" spans="2:4" x14ac:dyDescent="0.2">
      <c r="B44" s="1" t="s">
        <v>374</v>
      </c>
      <c r="C44" s="19"/>
    </row>
    <row r="45" spans="2:4" s="12" customFormat="1" x14ac:dyDescent="0.2">
      <c r="B45" s="17"/>
      <c r="C45" s="19"/>
    </row>
    <row r="46" spans="2:4" s="12" customFormat="1" x14ac:dyDescent="0.2">
      <c r="B46" s="17"/>
      <c r="C46" s="19"/>
    </row>
    <row r="48" spans="2:4" ht="18" x14ac:dyDescent="0.25">
      <c r="B48" s="22" t="s">
        <v>428</v>
      </c>
      <c r="C48" s="24"/>
      <c r="D48" s="24"/>
    </row>
    <row r="49" spans="2:4" s="20" customFormat="1" x14ac:dyDescent="0.2">
      <c r="B49" s="27"/>
    </row>
    <row r="50" spans="2:4" x14ac:dyDescent="0.2">
      <c r="B50" t="s">
        <v>424</v>
      </c>
    </row>
    <row r="51" spans="2:4" ht="25.5" x14ac:dyDescent="0.2">
      <c r="B51" s="3" t="s">
        <v>40</v>
      </c>
      <c r="C51" s="10" t="s">
        <v>44</v>
      </c>
      <c r="D51" s="10" t="s">
        <v>55</v>
      </c>
    </row>
    <row r="52" spans="2:4" x14ac:dyDescent="0.2">
      <c r="B52" s="2" t="s">
        <v>425</v>
      </c>
      <c r="C52" s="11" t="s">
        <v>15</v>
      </c>
      <c r="D52" s="11" t="s">
        <v>15</v>
      </c>
    </row>
    <row r="53" spans="2:4" x14ac:dyDescent="0.2">
      <c r="B53" s="1" t="s">
        <v>41</v>
      </c>
      <c r="C53" s="11">
        <v>58300</v>
      </c>
      <c r="D53" s="11">
        <v>3</v>
      </c>
    </row>
    <row r="54" spans="2:4" x14ac:dyDescent="0.2">
      <c r="B54" s="1" t="s">
        <v>42</v>
      </c>
      <c r="C54" s="11">
        <v>12100</v>
      </c>
      <c r="D54" s="11">
        <v>0.75</v>
      </c>
    </row>
    <row r="55" spans="2:4" x14ac:dyDescent="0.2">
      <c r="B55" s="1" t="s">
        <v>43</v>
      </c>
      <c r="C55" s="11">
        <v>3500</v>
      </c>
      <c r="D55" s="11">
        <v>0.4</v>
      </c>
    </row>
    <row r="56" spans="2:4" x14ac:dyDescent="0.2">
      <c r="B56" s="12"/>
    </row>
    <row r="57" spans="2:4" x14ac:dyDescent="0.2">
      <c r="B57" t="s">
        <v>427</v>
      </c>
    </row>
    <row r="58" spans="2:4" ht="25.5" x14ac:dyDescent="0.2">
      <c r="B58" s="3" t="s">
        <v>40</v>
      </c>
      <c r="C58" s="10" t="s">
        <v>44</v>
      </c>
      <c r="D58" s="10" t="s">
        <v>55</v>
      </c>
    </row>
    <row r="59" spans="2:4" x14ac:dyDescent="0.2">
      <c r="B59" s="2" t="s">
        <v>426</v>
      </c>
      <c r="C59" s="11" t="s">
        <v>15</v>
      </c>
      <c r="D59" s="11" t="s">
        <v>15</v>
      </c>
    </row>
    <row r="60" spans="2:4" x14ac:dyDescent="0.2">
      <c r="B60" s="1" t="s">
        <v>42</v>
      </c>
      <c r="C60" s="11">
        <v>12100</v>
      </c>
      <c r="D60" s="11">
        <v>0.75</v>
      </c>
    </row>
    <row r="61" spans="2:4" x14ac:dyDescent="0.2">
      <c r="B61" s="1" t="s">
        <v>43</v>
      </c>
      <c r="C61" s="11">
        <v>3500</v>
      </c>
      <c r="D61" s="11">
        <v>0.4</v>
      </c>
    </row>
    <row r="62" spans="2:4" s="12" customFormat="1" x14ac:dyDescent="0.2">
      <c r="B62" s="17"/>
      <c r="C62" s="14"/>
      <c r="D62" s="14"/>
    </row>
    <row r="63" spans="2:4" s="12" customFormat="1" x14ac:dyDescent="0.2">
      <c r="B63" s="17"/>
      <c r="C63" s="14"/>
      <c r="D63" s="14"/>
    </row>
    <row r="64" spans="2:4" s="12" customFormat="1" x14ac:dyDescent="0.2">
      <c r="B64" s="17"/>
      <c r="C64" s="14"/>
      <c r="D64" s="14"/>
    </row>
    <row r="65" spans="2:4" s="12" customFormat="1" ht="18" x14ac:dyDescent="0.25">
      <c r="B65" s="22" t="s">
        <v>429</v>
      </c>
      <c r="C65" s="23"/>
      <c r="D65" s="14"/>
    </row>
    <row r="66" spans="2:4" s="12" customFormat="1" x14ac:dyDescent="0.2">
      <c r="B66" s="20"/>
      <c r="C66" s="14"/>
      <c r="D66" s="14"/>
    </row>
    <row r="67" spans="2:4" x14ac:dyDescent="0.2">
      <c r="B67" s="21" t="s">
        <v>430</v>
      </c>
    </row>
    <row r="68" spans="2:4" ht="25.5" x14ac:dyDescent="0.2">
      <c r="B68" s="9" t="s">
        <v>129</v>
      </c>
      <c r="C68" s="10" t="s">
        <v>132</v>
      </c>
    </row>
    <row r="69" spans="2:4" x14ac:dyDescent="0.2">
      <c r="B69" s="2" t="s">
        <v>211</v>
      </c>
      <c r="C69" s="11" t="s">
        <v>15</v>
      </c>
    </row>
    <row r="70" spans="2:4" x14ac:dyDescent="0.2">
      <c r="B70" s="1" t="s">
        <v>130</v>
      </c>
      <c r="C70" s="11">
        <v>2</v>
      </c>
    </row>
    <row r="71" spans="2:4" x14ac:dyDescent="0.2">
      <c r="B71" s="1" t="s">
        <v>131</v>
      </c>
      <c r="C71" s="11">
        <v>5.9</v>
      </c>
    </row>
    <row r="72" spans="2:4" x14ac:dyDescent="0.2">
      <c r="B72" s="17"/>
      <c r="C72" s="14"/>
    </row>
    <row r="73" spans="2:4" x14ac:dyDescent="0.2">
      <c r="B73" s="17" t="s">
        <v>431</v>
      </c>
    </row>
    <row r="74" spans="2:4" x14ac:dyDescent="0.2">
      <c r="B74" s="9" t="s">
        <v>168</v>
      </c>
      <c r="C74" s="10" t="s">
        <v>171</v>
      </c>
    </row>
    <row r="75" spans="2:4" x14ac:dyDescent="0.2">
      <c r="B75" s="2" t="s">
        <v>210</v>
      </c>
      <c r="C75" s="11" t="s">
        <v>15</v>
      </c>
    </row>
    <row r="76" spans="2:4" x14ac:dyDescent="0.2">
      <c r="B76" s="1" t="s">
        <v>169</v>
      </c>
      <c r="C76" s="11">
        <v>8</v>
      </c>
    </row>
    <row r="77" spans="2:4" x14ac:dyDescent="0.2">
      <c r="B77" s="1" t="s">
        <v>170</v>
      </c>
      <c r="C77" s="11">
        <v>24</v>
      </c>
    </row>
    <row r="78" spans="2:4" x14ac:dyDescent="0.2">
      <c r="B78" s="17"/>
    </row>
    <row r="79" spans="2:4" x14ac:dyDescent="0.2">
      <c r="B79" t="s">
        <v>432</v>
      </c>
    </row>
    <row r="80" spans="2:4" x14ac:dyDescent="0.2">
      <c r="B80" s="9" t="s">
        <v>214</v>
      </c>
      <c r="C80" s="10" t="s">
        <v>218</v>
      </c>
    </row>
    <row r="81" spans="2:3" x14ac:dyDescent="0.2">
      <c r="B81" s="2" t="s">
        <v>216</v>
      </c>
      <c r="C81" s="11" t="s">
        <v>15</v>
      </c>
    </row>
    <row r="82" spans="2:3" x14ac:dyDescent="0.2">
      <c r="B82" s="1" t="s">
        <v>215</v>
      </c>
      <c r="C82" s="11">
        <v>1</v>
      </c>
    </row>
    <row r="83" spans="2:3" x14ac:dyDescent="0.2">
      <c r="B83" s="1" t="s">
        <v>217</v>
      </c>
      <c r="C83" s="11">
        <v>0.2</v>
      </c>
    </row>
    <row r="87" spans="2:3" ht="18" x14ac:dyDescent="0.25">
      <c r="B87" s="22" t="s">
        <v>435</v>
      </c>
      <c r="C87" s="25"/>
    </row>
    <row r="89" spans="2:3" x14ac:dyDescent="0.2">
      <c r="B89" t="s">
        <v>434</v>
      </c>
    </row>
    <row r="90" spans="2:3" ht="15" x14ac:dyDescent="0.2">
      <c r="B90" s="9" t="s">
        <v>289</v>
      </c>
      <c r="C90" s="10" t="s">
        <v>293</v>
      </c>
    </row>
    <row r="91" spans="2:3" x14ac:dyDescent="0.2">
      <c r="B91" s="2" t="s">
        <v>290</v>
      </c>
      <c r="C91" s="11" t="s">
        <v>15</v>
      </c>
    </row>
    <row r="92" spans="2:3" x14ac:dyDescent="0.2">
      <c r="B92" s="13" t="s">
        <v>291</v>
      </c>
      <c r="C92" s="11">
        <v>8778</v>
      </c>
    </row>
    <row r="93" spans="2:3" x14ac:dyDescent="0.2">
      <c r="B93" s="1" t="s">
        <v>294</v>
      </c>
      <c r="C93" s="11">
        <v>5863</v>
      </c>
    </row>
    <row r="94" spans="2:3" x14ac:dyDescent="0.2">
      <c r="B94" s="1" t="s">
        <v>295</v>
      </c>
      <c r="C94" s="11">
        <v>3197</v>
      </c>
    </row>
    <row r="95" spans="2:3" x14ac:dyDescent="0.2">
      <c r="B95" s="1" t="s">
        <v>296</v>
      </c>
      <c r="C95" s="11">
        <v>17838</v>
      </c>
    </row>
    <row r="96" spans="2:3" x14ac:dyDescent="0.2">
      <c r="B96" s="1" t="s">
        <v>332</v>
      </c>
      <c r="C96" s="11">
        <v>125000</v>
      </c>
    </row>
  </sheetData>
  <sheetProtection password="CDAE" sheet="1" objects="1" scenarios="1" formatCells="0" formatColumns="0" formatRows="0"/>
  <dataConsolidate/>
  <dataValidations count="2">
    <dataValidation type="list" allowBlank="1" showDropDown="1" showInputMessage="1" showErrorMessage="1" sqref="B52:B55 B6:B11 B59:B64 B15:B17 B25:B27">
      <formula1>ActiveIngredient</formula1>
    </dataValidation>
    <dataValidation type="list" allowBlank="1" showDropDown="1" showInputMessage="1" showErrorMessage="1" sqref="B42:B46">
      <formula1>ProductForm</formula1>
    </dataValidation>
  </dataValidations>
  <pageMargins left="0.7" right="0.7" top="0.75" bottom="0.75" header="0.3" footer="0.3"/>
  <pageSetup paperSize="9" orientation="portrait"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CHA Process Document" ma:contentTypeID="0x010100B558917389A54ADDB58930FBD7E6FD57008586DED9191B4C4CBD31A5DF7F304A7100FFDF787D330BE64A9729A05E65AC29AD" ma:contentTypeVersion="16" ma:contentTypeDescription="Content type for ECHA process documents" ma:contentTypeScope="" ma:versionID="1365d24dc65ae06e8aa86d7a5dce7c41">
  <xsd:schema xmlns:xsd="http://www.w3.org/2001/XMLSchema" xmlns:xs="http://www.w3.org/2001/XMLSchema" xmlns:p="http://schemas.microsoft.com/office/2006/metadata/properties" xmlns:ns2="5be2862c-9c7a-466a-8f6d-c278e82738e2" xmlns:ns3="5bcca709-0b09-4b74-bfa0-2137a84c1763" xmlns:ns4="d80dd6ab-43bf-4d9d-bb1e-742532452846" xmlns:ns5="b80ede5c-af4c-4bf2-9a87-706a3579dc11" xmlns:ns6="735cbd8a-ef91-4d32-baee-5f03e5fb30bf" targetNamespace="http://schemas.microsoft.com/office/2006/metadata/properties" ma:root="true" ma:fieldsID="1967cbdcd2ea25626b2cbc35ac3e469e" ns2:_="" ns3:_="" ns4:_="" ns5:_="" ns6:_="">
    <xsd:import namespace="5be2862c-9c7a-466a-8f6d-c278e82738e2"/>
    <xsd:import namespace="5bcca709-0b09-4b74-bfa0-2137a84c1763"/>
    <xsd:import namespace="d80dd6ab-43bf-4d9d-bb1e-742532452846"/>
    <xsd:import namespace="b80ede5c-af4c-4bf2-9a87-706a3579dc11"/>
    <xsd:import namespace="735cbd8a-ef91-4d32-baee-5f03e5fb30bf"/>
    <xsd:element name="properties">
      <xsd:complexType>
        <xsd:sequence>
          <xsd:element name="documentManagement">
            <xsd:complexType>
              <xsd:all>
                <xsd:element ref="ns3:_dlc_DocId" minOccurs="0"/>
                <xsd:element ref="ns3:_dlc_DocIdUrl" minOccurs="0"/>
                <xsd:element ref="ns3:_dlc_DocIdPersistId" minOccurs="0"/>
                <xsd:element ref="ns2:ECHADocumentTypeTaxHTField0" minOccurs="0"/>
                <xsd:element ref="ns4:TaxCatchAll" minOccurs="0"/>
                <xsd:element ref="ns5:TaxCatchAllLabel" minOccurs="0"/>
                <xsd:element ref="ns2:ECHASecClassTaxHTField0" minOccurs="0"/>
                <xsd:element ref="ns2:ECHAProcessTaxHTField0" minOccurs="0"/>
                <xsd:element ref="ns2:ECHACategoryTaxHTField0" minOccurs="0"/>
                <xsd:element ref="ns6:Confidentiality"/>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e2862c-9c7a-466a-8f6d-c278e82738e2" elementFormDefault="qualified">
    <xsd:import namespace="http://schemas.microsoft.com/office/2006/documentManagement/types"/>
    <xsd:import namespace="http://schemas.microsoft.com/office/infopath/2007/PartnerControls"/>
    <xsd:element name="ECHADocumentTypeTaxHTField0" ma:index="11" nillable="true" ma:taxonomy="true" ma:internalName="gd32339cd0b5409a9fdb05f9583968bc" ma:taxonomyFieldName="ECHADocumentType" ma:displayName="Document type" ma:readOnly="false" ma:fieldId="{0d32339c-d0b5-409a-9fdb-05f9583968bc}" ma:sspId="5f69e26b-beb5-49c8-89f9-b5a0fae19f51" ma:termSetId="aedf82a2-407f-4791-945d-c1f392314e39" ma:anchorId="00000000-0000-0000-0000-000000000000" ma:open="false" ma:isKeyword="false">
      <xsd:complexType>
        <xsd:sequence>
          <xsd:element ref="pc:Terms" minOccurs="0" maxOccurs="1"/>
        </xsd:sequence>
      </xsd:complexType>
    </xsd:element>
    <xsd:element name="ECHASecClassTaxHTField0" ma:index="15" ma:taxonomy="true" ma:internalName="ab0eb6f132fb4a769815f72efb98c81d" ma:taxonomyFieldName="ECHASecClass" ma:displayName="Security classification" ma:default="1;#|a0307bc2-faf9-4068-8aeb-b713e4fa2a0f" ma:fieldId="{ab0eb6f1-32fb-4a76-9815-f72efb98c81d}" ma:sspId="5f69e26b-beb5-49c8-89f9-b5a0fae19f51" ma:termSetId="bdbfee88-fbc0-4b29-a996-994f751932c4" ma:anchorId="00000000-0000-0000-0000-000000000000" ma:open="false" ma:isKeyword="false">
      <xsd:complexType>
        <xsd:sequence>
          <xsd:element ref="pc:Terms" minOccurs="0" maxOccurs="1"/>
        </xsd:sequence>
      </xsd:complexType>
    </xsd:element>
    <xsd:element name="ECHAProcessTaxHTField0" ma:index="17" nillable="true" ma:taxonomy="true" ma:internalName="k79ecea8bd3e48279038bf7156c8359b" ma:taxonomyFieldName="ECHAProcess" ma:displayName="Process" ma:readOnly="false" ma:fieldId="{479ecea8-bd3e-4827-9038-bf7156c8359b}" ma:sspId="5f69e26b-beb5-49c8-89f9-b5a0fae19f51" ma:termSetId="c30def1a-2ee0-45a9-b531-f691ecbc3c44" ma:anchorId="00000000-0000-0000-0000-000000000000" ma:open="false" ma:isKeyword="false">
      <xsd:complexType>
        <xsd:sequence>
          <xsd:element ref="pc:Terms" minOccurs="0" maxOccurs="1"/>
        </xsd:sequence>
      </xsd:complexType>
    </xsd:element>
    <xsd:element name="ECHACategoryTaxHTField0" ma:index="19" nillable="true" ma:taxonomy="true" ma:internalName="p86653fd247d4255942aa31697ef2e78" ma:taxonomyFieldName="ECHACategory" ma:displayName="Category" ma:readOnly="false" ma:default="" ma:fieldId="{986653fd-247d-4255-942a-a31697ef2e78}" ma:sspId="5f69e26b-beb5-49c8-89f9-b5a0fae19f51" ma:termSetId="55e7dc03-f0a2-4416-8b3b-39dffa2b388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ca709-0b09-4b74-bfa0-2137a84c176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80dd6ab-43bf-4d9d-bb1e-742532452846" elementFormDefault="qualified">
    <xsd:import namespace="http://schemas.microsoft.com/office/2006/documentManagement/types"/>
    <xsd:import namespace="http://schemas.microsoft.com/office/infopath/2007/PartnerControls"/>
    <xsd:element name="TaxCatchAll" ma:index="12" nillable="true" ma:displayName="Taxonomy Catch All Column" ma:description="" ma:hidden="true" ma:list="{214db2d2-f1ed-4c58-8539-ffd4e5068399}" ma:internalName="TaxCatchAll" ma:showField="CatchAllData" ma:web="d80dd6ab-43bf-4d9d-bb1e-74253245284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80ede5c-af4c-4bf2-9a87-706a3579dc11" elementFormDefault="qualified">
    <xsd:import namespace="http://schemas.microsoft.com/office/2006/documentManagement/types"/>
    <xsd:import namespace="http://schemas.microsoft.com/office/infopath/2007/PartnerControls"/>
    <xsd:element name="TaxCatchAllLabel" ma:index="13" nillable="true" ma:displayName="Taxonomy Catch All Column1" ma:description="" ma:hidden="true" ma:list="{8da9f775-fdf3-4d14-99ae-8f8e0cbfc351}" ma:internalName="TaxCatchAllLabel" ma:readOnly="true" ma:showField="CatchAllDataLabel" ma:web="a3c34eed-3ef9-4750-993f-44a2ccbf163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35cbd8a-ef91-4d32-baee-5f03e5fb30bf" elementFormDefault="qualified">
    <xsd:import namespace="http://schemas.microsoft.com/office/2006/documentManagement/types"/>
    <xsd:import namespace="http://schemas.microsoft.com/office/infopath/2007/PartnerControls"/>
    <xsd:element name="Confidentiality" ma:index="22" ma:displayName="Confidentiality" ma:default="Non Confidential" ma:format="Dropdown" ma:internalName="Confidentiality">
      <xsd:simpleType>
        <xsd:restriction base="dms:Choice">
          <xsd:enumeration value="Confidential"/>
          <xsd:enumeration value="Non Confidenti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d80dd6ab-43bf-4d9d-bb1e-742532452846">
      <Value>9</Value>
      <Value>1</Value>
    </TaxCatchAll>
    <_dlc_DocId xmlns="5bcca709-0b09-4b74-bfa0-2137a84c1763">ACTV16-17-26472</_dlc_DocId>
    <_dlc_DocIdUrl xmlns="5bcca709-0b09-4b74-bfa0-2137a84c1763">
      <Url>https://activity.echa.europa.eu/sites/act-16/process-16-0/_layouts/DocIdRedir.aspx?ID=ACTV16-17-26472</Url>
      <Description>ACTV16-17-26472</Description>
    </_dlc_DocIdUrl>
    <Confidentiality xmlns="735cbd8a-ef91-4d32-baee-5f03e5fb30bf">Non Confidential</Confidentiality>
    <ECHADocumentTypeTaxHTField0 xmlns="5be2862c-9c7a-466a-8f6d-c278e82738e2">
      <Terms xmlns="http://schemas.microsoft.com/office/infopath/2007/PartnerControls"/>
    </ECHADocumentTypeTaxHTField0>
    <ECHASecClassTaxHTField0 xmlns="5be2862c-9c7a-466a-8f6d-c278e82738e2">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a0307bc2-faf9-4068-8aeb-b713e4fa2a0f</TermId>
        </TermInfo>
      </Terms>
    </ECHASecClassTaxHTField0>
    <ECHACategoryTaxHTField0 xmlns="5be2862c-9c7a-466a-8f6d-c278e82738e2">
      <Terms xmlns="http://schemas.microsoft.com/office/infopath/2007/PartnerControls"/>
    </ECHACategoryTaxHTField0>
    <ECHAProcessTaxHTField0 xmlns="5be2862c-9c7a-466a-8f6d-c278e82738e2">
      <Terms xmlns="http://schemas.microsoft.com/office/infopath/2007/PartnerControls">
        <TermInfo xmlns="http://schemas.microsoft.com/office/infopath/2007/PartnerControls">
          <TermName xmlns="http://schemas.microsoft.com/office/infopath/2007/PartnerControls">16.00 Activity management and development</TermName>
          <TermId xmlns="http://schemas.microsoft.com/office/infopath/2007/PartnerControls">e303f835-0e5c-4fee-8486-ae6996d815ae</TermId>
        </TermInfo>
      </Terms>
    </ECHAProcessTaxHTField0>
  </documentManagement>
</p:properties>
</file>

<file path=customXml/item5.xml><?xml version="1.0" encoding="utf-8"?>
<?mso-contentType ?>
<SharedContentType xmlns="Microsoft.SharePoint.Taxonomy.ContentTypeSync" SourceId="5f69e26b-beb5-49c8-89f9-b5a0fae19f51" ContentTypeId="0x010100B558917389A54ADDB58930FBD7E6FD57008586DED9191B4C4CBD31A5DF7F304A71" PreviousValue="false"/>
</file>

<file path=customXml/itemProps1.xml><?xml version="1.0" encoding="utf-8"?>
<ds:datastoreItem xmlns:ds="http://schemas.openxmlformats.org/officeDocument/2006/customXml" ds:itemID="{248557FC-F572-4299-8474-14E99191E3A5}">
  <ds:schemaRefs>
    <ds:schemaRef ds:uri="http://schemas.microsoft.com/sharepoint/events"/>
  </ds:schemaRefs>
</ds:datastoreItem>
</file>

<file path=customXml/itemProps2.xml><?xml version="1.0" encoding="utf-8"?>
<ds:datastoreItem xmlns:ds="http://schemas.openxmlformats.org/officeDocument/2006/customXml" ds:itemID="{E45E65C5-6D1D-4740-8CA9-689F29F46420}">
  <ds:schemaRefs>
    <ds:schemaRef ds:uri="http://schemas.microsoft.com/sharepoint/v3/contenttype/forms"/>
  </ds:schemaRefs>
</ds:datastoreItem>
</file>

<file path=customXml/itemProps3.xml><?xml version="1.0" encoding="utf-8"?>
<ds:datastoreItem xmlns:ds="http://schemas.openxmlformats.org/officeDocument/2006/customXml" ds:itemID="{C47D3228-7177-4629-8A78-9536E7B83F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e2862c-9c7a-466a-8f6d-c278e82738e2"/>
    <ds:schemaRef ds:uri="5bcca709-0b09-4b74-bfa0-2137a84c1763"/>
    <ds:schemaRef ds:uri="d80dd6ab-43bf-4d9d-bb1e-742532452846"/>
    <ds:schemaRef ds:uri="b80ede5c-af4c-4bf2-9a87-706a3579dc11"/>
    <ds:schemaRef ds:uri="735cbd8a-ef91-4d32-baee-5f03e5fb30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6E1CFF7-3811-4B00-85F4-0D62518EAA52}">
  <ds:schemaRefs>
    <ds:schemaRef ds:uri="http://schemas.microsoft.com/office/2006/documentManagement/types"/>
    <ds:schemaRef ds:uri="http://schemas.microsoft.com/office/2006/metadata/properties"/>
    <ds:schemaRef ds:uri="http://purl.org/dc/dcmitype/"/>
    <ds:schemaRef ds:uri="5bcca709-0b09-4b74-bfa0-2137a84c1763"/>
    <ds:schemaRef ds:uri="735cbd8a-ef91-4d32-baee-5f03e5fb30bf"/>
    <ds:schemaRef ds:uri="http://schemas.microsoft.com/office/infopath/2007/PartnerControls"/>
    <ds:schemaRef ds:uri="http://purl.org/dc/elements/1.1/"/>
    <ds:schemaRef ds:uri="b80ede5c-af4c-4bf2-9a87-706a3579dc11"/>
    <ds:schemaRef ds:uri="http://schemas.openxmlformats.org/package/2006/metadata/core-properties"/>
    <ds:schemaRef ds:uri="http://www.w3.org/XML/1998/namespace"/>
    <ds:schemaRef ds:uri="d80dd6ab-43bf-4d9d-bb1e-742532452846"/>
    <ds:schemaRef ds:uri="5be2862c-9c7a-466a-8f6d-c278e82738e2"/>
    <ds:schemaRef ds:uri="http://purl.org/dc/terms/"/>
  </ds:schemaRefs>
</ds:datastoreItem>
</file>

<file path=customXml/itemProps5.xml><?xml version="1.0" encoding="utf-8"?>
<ds:datastoreItem xmlns:ds="http://schemas.openxmlformats.org/officeDocument/2006/customXml" ds:itemID="{4B18AF0F-A592-471C-9808-7E5EBFA2CF91}">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256</vt:i4>
      </vt:variant>
    </vt:vector>
  </HeadingPairs>
  <TitlesOfParts>
    <vt:vector size="263" baseType="lpstr">
      <vt:lpstr>Introduction</vt:lpstr>
      <vt:lpstr>Index</vt:lpstr>
      <vt:lpstr>PT19-appl human skin &amp; garments</vt:lpstr>
      <vt:lpstr>PT19-application on animal skin</vt:lpstr>
      <vt:lpstr>PT19-env of humans &amp; animals</vt:lpstr>
      <vt:lpstr>PT19-factory-treated textiles</vt:lpstr>
      <vt:lpstr>Pick-lists &amp; Defaults</vt:lpstr>
      <vt:lpstr>'PT19-application on animal skin'!_1._Emission_scenario_for_calculating_the_release_to_wastewater_from_surface_spray_repellents_used_indoors___application_step</vt:lpstr>
      <vt:lpstr>'PT19-env of humans &amp; animals'!_1._Emission_scenario_for_calculating_the_release_to_wastewater_from_surface_spray_repellents_used_indoors___application_step__ESD_Table_3_16__p.48</vt:lpstr>
      <vt:lpstr>'PT19-application on animal skin'!_2._Emission_scenario_for_calculating_the_release_to_wastewater_from_surface_spray_repellents_used_indoors___cleaning_step</vt:lpstr>
      <vt:lpstr>'PT19-env of humans &amp; animals'!_2._Emission_scenario_for_calculating_the_release_to_wastewater_from_surface_spray_repellents_used_indoors___cleaning_step__ESD_Table_3_18__p.50</vt:lpstr>
      <vt:lpstr>'PT19-env of humans &amp; animals'!_3._Emission_scenario_for_calculating_the_release_to_wastewater_from_diffuser_repellents_used_indoors___application_step__ESD_Table_3_19__p.51</vt:lpstr>
      <vt:lpstr>'PT19-env of humans &amp; animals'!_4._Emission_scenario_for_calculating_the_release_to_wastewater_from_diffuser_repellents_used_indoors___cleaning_step__ESD_Table_3_19__p.51</vt:lpstr>
      <vt:lpstr>'PT19-env of humans &amp; animals'!A__Application_on_paved_ground__ESD_Table_3_21__p.54</vt:lpstr>
      <vt:lpstr>'PT19-application on animal skin'!A__Direct_emissions_to_soil__ESD_Table_3_10__p.36___Table_3_11__p.37</vt:lpstr>
      <vt:lpstr>'PT19-factory-treated textiles'!A__Emissions_due_to_washing_of_factory_treated_garments_and_gear__ESD_Table_3_25__p.61</vt:lpstr>
      <vt:lpstr>'PT19-env of humans &amp; animals'!A__Tonnage_based_approach__ESD_p.46___Table_3_1__p.24</vt:lpstr>
      <vt:lpstr>'PT19-appl human skin &amp; garments'!A__Tonnage_based_approach__ESD_Table_3_1__p.24</vt:lpstr>
      <vt:lpstr>'PT19-factory-treated textiles'!A__Tonnage_based_approach__ESD_Table_3_23__p.59</vt:lpstr>
      <vt:lpstr>'PT19-appl human skin &amp; garments'!active_subst</vt:lpstr>
      <vt:lpstr>AnimalSpecies</vt:lpstr>
      <vt:lpstr>Application</vt:lpstr>
      <vt:lpstr>'PT19-env of humans &amp; animals'!AREA_out_paved</vt:lpstr>
      <vt:lpstr>'PT19-application on animal skin'!AREA_skin</vt:lpstr>
      <vt:lpstr>'PT19-application on animal skin'!AREA_treated</vt:lpstr>
      <vt:lpstr>'PT19-factory-treated textiles'!AREAgarment</vt:lpstr>
      <vt:lpstr>'PT19-appl human skin &amp; garments'!AREAskin</vt:lpstr>
      <vt:lpstr>'PT19-application on animal skin'!AREAskin</vt:lpstr>
      <vt:lpstr>'PT19-env of humans &amp; animals'!AREAskin</vt:lpstr>
      <vt:lpstr>'PT19-appl human skin &amp; garments'!AREAskin_garments</vt:lpstr>
      <vt:lpstr>'PT19-application on animal skin'!AREAskin_hosing</vt:lpstr>
      <vt:lpstr>'PT19-factory-treated textiles'!AREAtent</vt:lpstr>
      <vt:lpstr>'PT19-application on animal skin'!AREAtreated</vt:lpstr>
      <vt:lpstr>'PT19-env of humans &amp; animals'!AREAtreated</vt:lpstr>
      <vt:lpstr>'PT19-env of humans &amp; animals'!AREAtreated_curative</vt:lpstr>
      <vt:lpstr>'PT19-env of humans &amp; animals'!AREAtreated_preventive</vt:lpstr>
      <vt:lpstr>'PT19-env of humans &amp; animals'!B__Application_on_unpaved_ground__ESD_Table_3_22__p.55___Table_3_11__p.37</vt:lpstr>
      <vt:lpstr>'PT19-env of humans &amp; animals'!B__Consumption_based_approach__ESD_p.24___Table_3_6__p.27</vt:lpstr>
      <vt:lpstr>'PT19-factory-treated textiles'!B__Consumption_based_approach__ESD_Table_3_24__p.60</vt:lpstr>
      <vt:lpstr>'PT19-appl human skin &amp; garments'!B__Consumption_based_approach__ESD_Table_3_6__p.27</vt:lpstr>
      <vt:lpstr>'PT19-factory-treated textiles'!B__Emissions_during_the_service_life_of_tents__ESD_Table_3_26__p.63</vt:lpstr>
      <vt:lpstr>'PT19-application on animal skin'!B__Emissions_to_paved_ground_and_discharge_to_STPs_or_surface_water_bodies__ESD_Table_3_12__p.39___Table_3_13__p.40</vt:lpstr>
      <vt:lpstr>BodyPart</vt:lpstr>
      <vt:lpstr>BodyParts_Garments</vt:lpstr>
      <vt:lpstr>'PT19-application on animal skin'!C__Indoor_applications_on_cats_and_dogs__emissions_to_STPs__ESD_p.40___Table_3_16__p.48___Table_3_18__p.50</vt:lpstr>
      <vt:lpstr>'PT19-application on animal skin'!C_form_weight</vt:lpstr>
      <vt:lpstr>CatsDogs</vt:lpstr>
      <vt:lpstr>'PT19-application on animal skin'!Cform_weight</vt:lpstr>
      <vt:lpstr>'PT19-application on animal skin'!Cform_weight_hosing</vt:lpstr>
      <vt:lpstr>'PT19-application on animal skin'!Cformweight</vt:lpstr>
      <vt:lpstr>'PT19-env of humans &amp; animals'!Cformweight</vt:lpstr>
      <vt:lpstr>'PT19-application on animal skin'!Clocal_soil_1d</vt:lpstr>
      <vt:lpstr>'PT19-env of humans &amp; animals'!Clocal_soil_1d</vt:lpstr>
      <vt:lpstr>'PT19-env of humans &amp; animals'!Clocal_soil_1d_surf_curative</vt:lpstr>
      <vt:lpstr>'PT19-env of humans &amp; animals'!Clocal_soil_5d</vt:lpstr>
      <vt:lpstr>'PT19-application on animal skin'!Clocal_soil_91d</vt:lpstr>
      <vt:lpstr>'PT19-factory-treated textiles'!Clocal_soil_camping</vt:lpstr>
      <vt:lpstr>'PT19-appl human skin &amp; garments'!Clocal_water_1d</vt:lpstr>
      <vt:lpstr>'PT19-appl human skin &amp; garments'!Clocal_water_91d</vt:lpstr>
      <vt:lpstr>Consumption</vt:lpstr>
      <vt:lpstr>'PT19-appl human skin &amp; garments'!consumption_appl</vt:lpstr>
      <vt:lpstr>Duration</vt:lpstr>
      <vt:lpstr>'PT19-application on animal skin'!E_application_applicator</vt:lpstr>
      <vt:lpstr>'PT19-application on animal skin'!E_application_floor</vt:lpstr>
      <vt:lpstr>'PT19-env of humans &amp; animals'!E_application_floor</vt:lpstr>
      <vt:lpstr>'PT19-application on animal skin'!E_applicator_ww</vt:lpstr>
      <vt:lpstr>'PT19-application on animal skin'!E_floor_ww</vt:lpstr>
      <vt:lpstr>'PT19-env of humans &amp; animals'!E_treated_ww</vt:lpstr>
      <vt:lpstr>'PT19-application on animal skin'!E_ww_indoor_cats_dogs</vt:lpstr>
      <vt:lpstr>'PT19-application on animal skin'!Eapplication_applicator</vt:lpstr>
      <vt:lpstr>'PT19-env of humans &amp; animals'!Eapplication_applicator</vt:lpstr>
      <vt:lpstr>'PT19-application on animal skin'!Eapplication_floor</vt:lpstr>
      <vt:lpstr>'PT19-env of humans &amp; animals'!Eapplication_floor</vt:lpstr>
      <vt:lpstr>'PT19-application on animal skin'!Eapplication_treated</vt:lpstr>
      <vt:lpstr>'PT19-env of humans &amp; animals'!Eapplication_treated</vt:lpstr>
      <vt:lpstr>'PT19-application on animal skin'!Eapplicator_ww</vt:lpstr>
      <vt:lpstr>'PT19-env of humans &amp; animals'!Eapplicator_ww</vt:lpstr>
      <vt:lpstr>Elocal_soil</vt:lpstr>
      <vt:lpstr>Elocal_soil_curative</vt:lpstr>
      <vt:lpstr>'PT19-env of humans &amp; animals'!Elocal_soil_curtive</vt:lpstr>
      <vt:lpstr>'PT19-env of humans &amp; animals'!Elocal_soil_hole</vt:lpstr>
      <vt:lpstr>'PT19-env of humans &amp; animals'!Elocal_soil_preventive</vt:lpstr>
      <vt:lpstr>'PT19-appl human skin &amp; garments'!Elocal4_water</vt:lpstr>
      <vt:lpstr>'PT19-appl human skin &amp; garments'!Elocalwater</vt:lpstr>
      <vt:lpstr>'PT19-application on animal skin'!Elocalwater</vt:lpstr>
      <vt:lpstr>'PT19-application on animal skin'!Emissions_due_to_hosing_of_horses__ESD_§_3.2.4.3__p.42__Table_3_15__p.43</vt:lpstr>
      <vt:lpstr>'PT19-application on animal skin'!Emissions_during_application__ESD_§_3.2.4.1__p.34</vt:lpstr>
      <vt:lpstr>'PT19-factory-treated textiles'!Emissions_during_industrial_application_of_the_repellent_to_textiles_fibres__ESD_§_3.4.4.1__p.58</vt:lpstr>
      <vt:lpstr>'PT19-factory-treated textiles'!Emissions_during_the_service_life_of_repellent_factory_treated_textiles__ESD_§_3.4.4.2__p.60</vt:lpstr>
      <vt:lpstr>'PT19-application on animal skin'!Emissions_through_rolling_of_horses__ESD_§_3.2.4.2__p.40__Table_3_14__p.42</vt:lpstr>
      <vt:lpstr>'PT19-factory-treated textiles'!Esoil_leach_camping</vt:lpstr>
      <vt:lpstr>'PT19-application on animal skin'!Etreated_ww</vt:lpstr>
      <vt:lpstr>'PT19-env of humans &amp; animals'!Etreated_ww</vt:lpstr>
      <vt:lpstr>'PT19-application on animal skin'!Eww</vt:lpstr>
      <vt:lpstr>'PT19-env of humans &amp; animals'!Eww</vt:lpstr>
      <vt:lpstr>'PT19-env of humans &amp; animals'!Eww_out_paved</vt:lpstr>
      <vt:lpstr>'PT19-env of humans &amp; animals'!F_AI</vt:lpstr>
      <vt:lpstr>'PT19-env of humans &amp; animals'!F_AI_out_unpaved</vt:lpstr>
      <vt:lpstr>'PT19-appl human skin &amp; garments'!F_air</vt:lpstr>
      <vt:lpstr>'PT19-env of humans &amp; animals'!F_application_air</vt:lpstr>
      <vt:lpstr>'PT19-application on animal skin'!F_application_applicator</vt:lpstr>
      <vt:lpstr>'PT19-application on animal skin'!F_application_floor</vt:lpstr>
      <vt:lpstr>'PT19-env of humans &amp; animals'!F_application_floor</vt:lpstr>
      <vt:lpstr>'PT19-application on animal skin'!F_applicator_ww</vt:lpstr>
      <vt:lpstr>'PT19-application on animal skin'!F_CE</vt:lpstr>
      <vt:lpstr>'PT19-env of humans &amp; animals'!F_CE</vt:lpstr>
      <vt:lpstr>'PT19-appl human skin &amp; garments'!F_inh</vt:lpstr>
      <vt:lpstr>'PT19-application on animal skin'!F_simultaneity</vt:lpstr>
      <vt:lpstr>'PT19-env of humans &amp; animals'!F_simultaneity</vt:lpstr>
      <vt:lpstr>'PT19-appl human skin &amp; garments'!F_skin</vt:lpstr>
      <vt:lpstr>'PT19-application on animal skin'!F_soil</vt:lpstr>
      <vt:lpstr>'PT19-application on animal skin'!F_ww</vt:lpstr>
      <vt:lpstr>'PT19-env of humans &amp; animals'!F_ww</vt:lpstr>
      <vt:lpstr>'PT19-factory-treated textiles'!F2_water</vt:lpstr>
      <vt:lpstr>'PT19-appl human skin &amp; garments'!F4_air</vt:lpstr>
      <vt:lpstr>'PT19-env of humans &amp; animals'!F4_air</vt:lpstr>
      <vt:lpstr>'PT19-appl human skin &amp; garments'!F4_skin</vt:lpstr>
      <vt:lpstr>'PT19-appl human skin &amp; garments'!F4_water</vt:lpstr>
      <vt:lpstr>'PT19-env of humans &amp; animals'!F4_water</vt:lpstr>
      <vt:lpstr>'PT19-application on animal skin'!FAI</vt:lpstr>
      <vt:lpstr>'PT19-env of humans &amp; animals'!FAI</vt:lpstr>
      <vt:lpstr>'PT19-application on animal skin'!FAI_ind_cats_dogs</vt:lpstr>
      <vt:lpstr>'PT19-env of humans &amp; animals'!FAI_out_paved</vt:lpstr>
      <vt:lpstr>'PT19-appl human skin &amp; garments'!Fair</vt:lpstr>
      <vt:lpstr>'PT19-application on animal skin'!Fapplication_air</vt:lpstr>
      <vt:lpstr>'PT19-env of humans &amp; animals'!Fapplication_air</vt:lpstr>
      <vt:lpstr>'PT19-application on animal skin'!Fapplication_applicator</vt:lpstr>
      <vt:lpstr>'PT19-env of humans &amp; animals'!Fapplication_applicator</vt:lpstr>
      <vt:lpstr>'PT19-application on animal skin'!Fapplication_floor</vt:lpstr>
      <vt:lpstr>'PT19-env of humans &amp; animals'!Fapplication_floor</vt:lpstr>
      <vt:lpstr>'PT19-application on animal skin'!Fapplication_treated</vt:lpstr>
      <vt:lpstr>'PT19-env of humans &amp; animals'!Fapplication_treated</vt:lpstr>
      <vt:lpstr>'PT19-application on animal skin'!Fapplicator_ww</vt:lpstr>
      <vt:lpstr>'PT19-env of humans &amp; animals'!Fapplicator_ww</vt:lpstr>
      <vt:lpstr>'PT19-application on animal skin'!FCE</vt:lpstr>
      <vt:lpstr>'PT19-env of humans &amp; animals'!FCE</vt:lpstr>
      <vt:lpstr>'PT19-factory-treated textiles'!Ffixation</vt:lpstr>
      <vt:lpstr>'PT19-factory-treated textiles'!Finh</vt:lpstr>
      <vt:lpstr>'PT19-application on animal skin'!FLOWsurfacewater</vt:lpstr>
      <vt:lpstr>'PT19-factory-treated textiles'!Fmainsource2</vt:lpstr>
      <vt:lpstr>'PT19-appl human skin &amp; garments'!Fmainsource4</vt:lpstr>
      <vt:lpstr>'PT19-env of humans &amp; animals'!Fmainsource4</vt:lpstr>
      <vt:lpstr>'PT19-appl human skin &amp; garments'!Fpenetr</vt:lpstr>
      <vt:lpstr>'PT19-factory-treated textiles'!Fpenetr</vt:lpstr>
      <vt:lpstr>'PT19-appl human skin &amp; garments'!Fprodvolreg</vt:lpstr>
      <vt:lpstr>'PT19-env of humans &amp; animals'!Fprodvolreg</vt:lpstr>
      <vt:lpstr>'PT19-factory-treated textiles'!Fprodvolreg</vt:lpstr>
      <vt:lpstr>'PT19-application on animal skin'!Fraction_soil</vt:lpstr>
      <vt:lpstr>'PT19-factory-treated textiles'!Fresidual_liquor</vt:lpstr>
      <vt:lpstr>'PT19-application on animal skin'!Frider</vt:lpstr>
      <vt:lpstr>'PT19-application on animal skin'!Frider_hosing</vt:lpstr>
      <vt:lpstr>'PT19-env of humans &amp; animals'!Fsimultaneity</vt:lpstr>
      <vt:lpstr>'PT19-env of humans &amp; animals'!Fsimultaneity_out_paved</vt:lpstr>
      <vt:lpstr>'PT19-appl human skin &amp; garments'!Fskin</vt:lpstr>
      <vt:lpstr>'PT19-application on animal skin'!Fsoil</vt:lpstr>
      <vt:lpstr>'PT19-env of humans &amp; animals'!Fsoil</vt:lpstr>
      <vt:lpstr>'PT19-appl human skin &amp; garments'!Fswim</vt:lpstr>
      <vt:lpstr>'PT19-appl human skin &amp; garments'!Fwater</vt:lpstr>
      <vt:lpstr>'PT19-application on animal skin'!Fwater</vt:lpstr>
      <vt:lpstr>'PT19-factory-treated textiles'!Fwater</vt:lpstr>
      <vt:lpstr>'PT19-env of humans &amp; animals'!Fwater_out_paved</vt:lpstr>
      <vt:lpstr>'PT19-appl human skin &amp; garments'!Fwaterbody</vt:lpstr>
      <vt:lpstr>'PT19-application on animal skin'!Fww</vt:lpstr>
      <vt:lpstr>'PT19-env of humans &amp; animals'!Fww</vt:lpstr>
      <vt:lpstr>Garments</vt:lpstr>
      <vt:lpstr>'PT19-env of humans &amp; animals'!Indoor_use___ESD_§_3.3.4.1__p.46</vt:lpstr>
      <vt:lpstr>'PT19-env of humans &amp; animals'!kdeg_soil</vt:lpstr>
      <vt:lpstr>'PT19-application on animal skin'!kdegsoil</vt:lpstr>
      <vt:lpstr>'PT19-env of humans &amp; animals'!kdegsoil</vt:lpstr>
      <vt:lpstr>'PT19-factory-treated textiles'!kdegsoil</vt:lpstr>
      <vt:lpstr>'PT19-appl human skin &amp; garments'!kdegwater</vt:lpstr>
      <vt:lpstr>'PT19-application on animal skin'!N_app_building</vt:lpstr>
      <vt:lpstr>'PT19-appl human skin &amp; garments'!N_appl</vt:lpstr>
      <vt:lpstr>'PT19-application on animal skin'!N_appl</vt:lpstr>
      <vt:lpstr>'PT19-application on animal skin'!N_horses</vt:lpstr>
      <vt:lpstr>'PT19-application on animal skin'!N_houses</vt:lpstr>
      <vt:lpstr>'PT19-env of humans &amp; animals'!N_houses</vt:lpstr>
      <vt:lpstr>'PT19-application on animal skin'!Napp_building</vt:lpstr>
      <vt:lpstr>'PT19-env of humans &amp; animals'!Napp_building</vt:lpstr>
      <vt:lpstr>'PT19-appl human skin &amp; garments'!Nappl</vt:lpstr>
      <vt:lpstr>'PT19-application on animal skin'!Nappl</vt:lpstr>
      <vt:lpstr>'PT19-env of humans &amp; animals'!Nappl</vt:lpstr>
      <vt:lpstr>'PT19-application on animal skin'!Nappl_hosing</vt:lpstr>
      <vt:lpstr>'PT19-env of humans &amp; animals'!Ndiffuser</vt:lpstr>
      <vt:lpstr>'PT19-factory-treated textiles'!Nemission_120d</vt:lpstr>
      <vt:lpstr>'PT19-appl human skin &amp; garments'!Nemission_91d</vt:lpstr>
      <vt:lpstr>'PT19-application on animal skin'!Nemission_91d</vt:lpstr>
      <vt:lpstr>'PT19-env of humans &amp; animals'!Nemission_91d</vt:lpstr>
      <vt:lpstr>'PT19-env of humans &amp; animals'!Nemission5d</vt:lpstr>
      <vt:lpstr>'PT19-application on animal skin'!Nhorses</vt:lpstr>
      <vt:lpstr>'PT19-application on animal skin'!Nhouses</vt:lpstr>
      <vt:lpstr>'PT19-env of humans &amp; animals'!Nhouses</vt:lpstr>
      <vt:lpstr>'PT19-env of humans &amp; animals'!Nhouses_out_paved</vt:lpstr>
      <vt:lpstr>'PT19-appl human skin &amp; garments'!Nlocal</vt:lpstr>
      <vt:lpstr>'PT19-factory-treated textiles'!Nlocal</vt:lpstr>
      <vt:lpstr>'PT19-application on animal skin'!Nr_appl</vt:lpstr>
      <vt:lpstr>'PT19-application on animal skin'!Nr_horses</vt:lpstr>
      <vt:lpstr>'PT19-application on animal skin'!Nrolling</vt:lpstr>
      <vt:lpstr>'PT19-appl human skin &amp; garments'!Nswimmer</vt:lpstr>
      <vt:lpstr>'PT19-env of humans &amp; animals'!Outdoor_applications___ESD_§_3.3.4.2__p.52</vt:lpstr>
      <vt:lpstr>ProductForm</vt:lpstr>
      <vt:lpstr>'PT19-application on animal skin'!Q_form_appl</vt:lpstr>
      <vt:lpstr>'PT19-env of humans &amp; animals'!Q_prod</vt:lpstr>
      <vt:lpstr>'PT19-factory-treated textiles'!Qa.i.</vt:lpstr>
      <vt:lpstr>'PT19-factory-treated textiles'!Qa.i._garment</vt:lpstr>
      <vt:lpstr>'PT19-factory-treated textiles'!Qa.i._tent</vt:lpstr>
      <vt:lpstr>'PT19-application on animal skin'!Qform_appl</vt:lpstr>
      <vt:lpstr>'PT19-application on animal skin'!Qform_appl_hosing</vt:lpstr>
      <vt:lpstr>'PT19-application on animal skin'!Qformappl</vt:lpstr>
      <vt:lpstr>'PT19-env of humans &amp; animals'!Qformappl</vt:lpstr>
      <vt:lpstr>'PT19-factory-treated textiles'!Qleach_camping</vt:lpstr>
      <vt:lpstr>'PT19-application on animal skin'!Qprod</vt:lpstr>
      <vt:lpstr>'PT19-env of humans &amp; animals'!Qprod</vt:lpstr>
      <vt:lpstr>'PT19-env of humans &amp; animals'!Qprod_holes</vt:lpstr>
      <vt:lpstr>'PT19-application on animal skin'!Qprod_ind_catsdogs</vt:lpstr>
      <vt:lpstr>'PT19-env of humans &amp; animals'!Qprod_out_paved</vt:lpstr>
      <vt:lpstr>'PT19-env of humans &amp; animals'!Qprod_surface</vt:lpstr>
      <vt:lpstr>'PT19-factory-treated textiles'!Qtextile</vt:lpstr>
      <vt:lpstr>'PT19-appl human skin &amp; garments'!Release_to_surface_water_bodies_through_swimming__ESD_§_3.1.4.2__p.28__Table_3_7__p.30___Table_3_8__p.32</vt:lpstr>
      <vt:lpstr>'PT19-appl human skin &amp; garments'!Removal_through_showering_and_bathing_of_humans_as_well_as_washing_of_garments__ESD_§_3.1.4.1__p.22</vt:lpstr>
      <vt:lpstr>'PT19-appl human skin &amp; garments'!RHO_form</vt:lpstr>
      <vt:lpstr>'PT19-env of humans &amp; animals'!RHO_soil</vt:lpstr>
      <vt:lpstr>'PT19-appl human skin &amp; garments'!RHOform</vt:lpstr>
      <vt:lpstr>'PT19-application on animal skin'!RHOsoil</vt:lpstr>
      <vt:lpstr>'PT19-env of humans &amp; animals'!RHOsoil</vt:lpstr>
      <vt:lpstr>'PT19-factory-treated textiles'!RHOsoil</vt:lpstr>
      <vt:lpstr>'PT19-application on animal skin'!species</vt:lpstr>
      <vt:lpstr>'PT19-env of humans &amp; animals'!species</vt:lpstr>
      <vt:lpstr>'PT19-env of humans &amp; animals'!TDay</vt:lpstr>
      <vt:lpstr>'PT19-appl human skin &amp; garments'!Temission_1d</vt:lpstr>
      <vt:lpstr>'PT19-application on animal skin'!Temission_1d</vt:lpstr>
      <vt:lpstr>'PT19-env of humans &amp; animals'!Temission_1d</vt:lpstr>
      <vt:lpstr>'PT19-factory-treated textiles'!Temission_1d</vt:lpstr>
      <vt:lpstr>'PT19-appl human skin &amp; garments'!Temission_91d</vt:lpstr>
      <vt:lpstr>'PT19-application on animal skin'!Temission_91d</vt:lpstr>
      <vt:lpstr>'PT19-env of humans &amp; animals'!Temission_91d</vt:lpstr>
      <vt:lpstr>'PT19-env of humans &amp; animals'!Temission1d</vt:lpstr>
      <vt:lpstr>'PT19-factory-treated textiles'!Temission2</vt:lpstr>
      <vt:lpstr>'PT19-appl human skin &amp; garments'!Temission4</vt:lpstr>
      <vt:lpstr>'PT19-env of humans &amp; animals'!Temission4</vt:lpstr>
      <vt:lpstr>'PT19-env of humans &amp; animals'!Temission5d</vt:lpstr>
      <vt:lpstr>Textile_garment</vt:lpstr>
      <vt:lpstr>'PT19-factory-treated textiles'!TIMEcamping</vt:lpstr>
      <vt:lpstr>'PT19-env of humans &amp; animals'!TMAX</vt:lpstr>
      <vt:lpstr>'PT19-appl human skin &amp; garments'!TONNAGE</vt:lpstr>
      <vt:lpstr>'PT19-env of humans &amp; animals'!TONNAGE</vt:lpstr>
      <vt:lpstr>'PT19-factory-treated textiles'!TONNAGE</vt:lpstr>
      <vt:lpstr>'PT19-appl human skin &amp; garments'!TONNAGEreg</vt:lpstr>
      <vt:lpstr>'PT19-env of humans &amp; animals'!TONNAGEreg</vt:lpstr>
      <vt:lpstr>'PT19-factory-treated textiles'!TONNAGEreg</vt:lpstr>
      <vt:lpstr>'PT19-application on animal skin'!treated_AREA_skin</vt:lpstr>
      <vt:lpstr>Treatment</vt:lpstr>
      <vt:lpstr>treatment_product_efficacy</vt:lpstr>
      <vt:lpstr>Type_Use</vt:lpstr>
      <vt:lpstr>'PT19-appl human skin &amp; garments'!Vform_Qform</vt:lpstr>
      <vt:lpstr>'PT19-appl human skin &amp; garments'!volume_weight</vt:lpstr>
      <vt:lpstr>'PT19-application on animal skin'!Vsoil</vt:lpstr>
      <vt:lpstr>'PT19-env of humans &amp; animals'!Vsoil</vt:lpstr>
      <vt:lpstr>'PT19-factory-treated textiles'!Vsoil</vt:lpstr>
      <vt:lpstr>'PT19-env of humans &amp; animals'!Vsoil_curative</vt:lpstr>
      <vt:lpstr>'PT19-env of humans &amp; animals'!Vsoil_hole</vt:lpstr>
      <vt:lpstr>'PT19-env of humans &amp; animals'!Vsoil_preventive</vt:lpstr>
      <vt:lpstr>'PT19-appl human skin &amp; garments'!Vwaterbody</vt:lpstr>
    </vt:vector>
  </TitlesOfParts>
  <Company>European Chemicals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v.01</dc:title>
  <dc:creator>NOGUEIRO Eugenia</dc:creator>
  <cp:lastModifiedBy>GYAMFI Amos</cp:lastModifiedBy>
  <dcterms:created xsi:type="dcterms:W3CDTF">2015-06-18T08:46:54Z</dcterms:created>
  <dcterms:modified xsi:type="dcterms:W3CDTF">2016-05-19T05:54:13Z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0x010100B558917389A54ADDB58930FBD7E6FD57008586DED9191B4C4CBD31A5DF7F304A7100FFDF787D330BE64A9729A05E65AC29AD</vt:lpwstr>
  </property>
  <property fmtid="{D5CDD505-2E9C-101B-9397-08002B2CF9AE}" pid="3" name="ECHAProcess">
    <vt:lpwstr>9;#16.00 Activity management and development|e303f835-0e5c-4fee-8486-ae6996d815ae</vt:lpwstr>
  </property>
  <property fmtid="{D5CDD505-2E9C-101B-9397-08002B2CF9AE}" pid="4" name="ECHADocumentType">
    <vt:lpwstr/>
  </property>
  <property fmtid="{D5CDD505-2E9C-101B-9397-08002B2CF9AE}" pid="5" name="ECHASecClass">
    <vt:lpwstr>1;#Internal|a0307bc2-faf9-4068-8aeb-b713e4fa2a0f</vt:lpwstr>
  </property>
  <property fmtid="{D5CDD505-2E9C-101B-9397-08002B2CF9AE}" pid="6" name="ECHACategory">
    <vt:lpwstr/>
  </property>
  <property fmtid="{D5CDD505-2E9C-101B-9397-08002B2CF9AE}" pid="7" name="_dlc_DocIdItemGuid">
    <vt:lpwstr>1457c541-159b-4b3e-8407-a43fc3865ac8</vt:lpwstr>
  </property>
</Properties>
</file>